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9"/>
  </bookViews>
  <sheets>
    <sheet name="PLANILHA ORÇAMENTÁRIA" sheetId="1" r:id="rId1"/>
    <sheet name="COMPOSIÇÕES" sheetId="47" r:id="rId2"/>
    <sheet name="LS" sheetId="5" r:id="rId3"/>
    <sheet name="MC" sheetId="11" r:id="rId4"/>
    <sheet name="CRONOGRAMA" sheetId="22" r:id="rId5"/>
    <sheet name="COMP-01" sheetId="32" state="hidden" r:id="rId6"/>
    <sheet name="COMP-06" sheetId="28" state="hidden" r:id="rId7"/>
    <sheet name="COMP-07" sheetId="29" state="hidden" r:id="rId8"/>
    <sheet name="COMP-08" sheetId="30" state="hidden" r:id="rId9"/>
    <sheet name="COMP-09" sheetId="31" state="hidden" r:id="rId10"/>
    <sheet name="COMP-10" sheetId="39" state="hidden" r:id="rId11"/>
    <sheet name="COMP-11" sheetId="40" state="hidden" r:id="rId12"/>
    <sheet name="COMP-12" sheetId="38" state="hidden" r:id="rId13"/>
    <sheet name="COMP-14" sheetId="43" state="hidden" r:id="rId14"/>
    <sheet name="COMP-15" sheetId="44" state="hidden" r:id="rId15"/>
    <sheet name="COMP-16" sheetId="45" state="hidden" r:id="rId16"/>
    <sheet name="COMP-17" sheetId="46" state="hidden" r:id="rId17"/>
    <sheet name="COTAÇÕES " sheetId="23" state="hidden" r:id="rId18"/>
  </sheets>
  <externalReferences>
    <externalReference r:id="rId19"/>
    <externalReference r:id="rId20"/>
  </externalReferences>
  <definedNames>
    <definedName name="_xlnm.Print_Area" localSheetId="1">COMPOSIÇÕES!$A$1:$H$330</definedName>
    <definedName name="_xlnm.Print_Area" localSheetId="17">'COTAÇÕES '!$A$1:$Q$15</definedName>
    <definedName name="_xlnm.Print_Area" localSheetId="4">CRONOGRAMA!$A$1:$G$25</definedName>
    <definedName name="_xlnm.Print_Area" localSheetId="2">LS!$B$2:$E$42</definedName>
    <definedName name="_xlnm.Print_Area" localSheetId="3">MC!$A$1:$J$235</definedName>
    <definedName name="_xlnm.Print_Area" localSheetId="0">'PLANILHA ORÇAMENTÁRIA'!$A$1:$I$54</definedName>
    <definedName name="_xlnm.Print_Titles" localSheetId="4">CRONOGRAMA!$A:$D,CRONOGRAMA!$1:$7</definedName>
    <definedName name="_xlnm.Print_Titles" localSheetId="3">MC!$1:$5</definedName>
    <definedName name="_xlnm.Print_Titles" localSheetId="0">'PLANILHA ORÇAMENTÁRIA'!$1:$6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7" i="47" l="1"/>
  <c r="E316" i="47"/>
  <c r="G316" i="47" s="1"/>
  <c r="E315" i="47"/>
  <c r="G317" i="47"/>
  <c r="G315" i="47"/>
  <c r="F80" i="47"/>
  <c r="G12" i="1"/>
  <c r="H12" i="1" s="1"/>
  <c r="G11" i="1"/>
  <c r="G63" i="1"/>
  <c r="I62" i="1"/>
  <c r="J24" i="11"/>
  <c r="F14" i="1"/>
  <c r="J35" i="11"/>
  <c r="B34" i="11"/>
  <c r="J36" i="11"/>
  <c r="J38" i="11"/>
  <c r="C312" i="47"/>
  <c r="G326" i="47"/>
  <c r="G325" i="47"/>
  <c r="E236" i="47"/>
  <c r="G120" i="47"/>
  <c r="J30" i="11"/>
  <c r="J29" i="11"/>
  <c r="J32" i="11" s="1"/>
  <c r="F13" i="1" s="1"/>
  <c r="I13" i="1" s="1"/>
  <c r="B28" i="11"/>
  <c r="H13" i="1"/>
  <c r="G225" i="47"/>
  <c r="G218" i="47"/>
  <c r="G217" i="47"/>
  <c r="G216" i="47"/>
  <c r="G215" i="47"/>
  <c r="G214" i="47"/>
  <c r="G213" i="47"/>
  <c r="G212" i="47"/>
  <c r="G211" i="47"/>
  <c r="G186" i="47"/>
  <c r="G180" i="47"/>
  <c r="G178" i="47"/>
  <c r="G177" i="47"/>
  <c r="G176" i="47"/>
  <c r="G175" i="47"/>
  <c r="G174" i="47"/>
  <c r="G173" i="47"/>
  <c r="G172" i="47"/>
  <c r="G171" i="47"/>
  <c r="G179" i="47"/>
  <c r="G200" i="47"/>
  <c r="G159" i="47"/>
  <c r="H221" i="11"/>
  <c r="J221" i="11" s="1"/>
  <c r="H223" i="11"/>
  <c r="J223" i="11" s="1"/>
  <c r="H224" i="11"/>
  <c r="J224" i="11" s="1"/>
  <c r="H225" i="11"/>
  <c r="J225" i="11" s="1"/>
  <c r="H220" i="11"/>
  <c r="J220" i="11" s="1"/>
  <c r="G302" i="47"/>
  <c r="G301" i="47"/>
  <c r="G300" i="47"/>
  <c r="G299" i="47"/>
  <c r="H50" i="1"/>
  <c r="H45" i="1"/>
  <c r="H46" i="1"/>
  <c r="H44" i="1"/>
  <c r="H35" i="1"/>
  <c r="H38" i="1"/>
  <c r="H39" i="1"/>
  <c r="H40" i="1"/>
  <c r="H34" i="1"/>
  <c r="H29" i="1"/>
  <c r="H31" i="1"/>
  <c r="H18" i="1"/>
  <c r="H20" i="1"/>
  <c r="H17" i="1"/>
  <c r="H11" i="1"/>
  <c r="G324" i="47" l="1"/>
  <c r="G327" i="47" s="1"/>
  <c r="G14" i="1" s="1"/>
  <c r="H14" i="1" s="1"/>
  <c r="I14" i="1" s="1"/>
  <c r="J227" i="11"/>
  <c r="G222" i="47"/>
  <c r="G223" i="47" s="1"/>
  <c r="G227" i="47" s="1"/>
  <c r="G183" i="47"/>
  <c r="G184" i="47" s="1"/>
  <c r="G188" i="47" s="1"/>
  <c r="J188" i="11" l="1"/>
  <c r="J187" i="11"/>
  <c r="J168" i="11"/>
  <c r="J125" i="11"/>
  <c r="J167" i="11"/>
  <c r="J166" i="11"/>
  <c r="J165" i="11"/>
  <c r="E160" i="11"/>
  <c r="H160" i="11" s="1"/>
  <c r="J160" i="11" s="1"/>
  <c r="H154" i="11"/>
  <c r="J154" i="11" s="1"/>
  <c r="H153" i="11"/>
  <c r="J153" i="11" s="1"/>
  <c r="H147" i="11"/>
  <c r="J147" i="11" s="1"/>
  <c r="H146" i="11"/>
  <c r="J146" i="11" s="1"/>
  <c r="H143" i="11"/>
  <c r="J143" i="11" s="1"/>
  <c r="H136" i="11"/>
  <c r="J136" i="11" s="1"/>
  <c r="J123" i="11"/>
  <c r="J124" i="11"/>
  <c r="J122" i="11"/>
  <c r="G96" i="11"/>
  <c r="H96" i="11" s="1"/>
  <c r="J96" i="11" s="1"/>
  <c r="G97" i="11"/>
  <c r="H97" i="11" s="1"/>
  <c r="J97" i="11" s="1"/>
  <c r="H98" i="11"/>
  <c r="J98" i="11" s="1"/>
  <c r="H95" i="11"/>
  <c r="J95" i="11" s="1"/>
  <c r="H94" i="11"/>
  <c r="J94" i="11" s="1"/>
  <c r="H92" i="11"/>
  <c r="J92" i="11" s="1"/>
  <c r="H93" i="11"/>
  <c r="J93" i="11" s="1"/>
  <c r="H91" i="11"/>
  <c r="J91" i="11" s="1"/>
  <c r="H69" i="11"/>
  <c r="J69" i="11" s="1"/>
  <c r="H70" i="11"/>
  <c r="J70" i="11" s="1"/>
  <c r="H68" i="11"/>
  <c r="J68" i="11" s="1"/>
  <c r="H71" i="11"/>
  <c r="J71" i="11" s="1"/>
  <c r="H66" i="11"/>
  <c r="J66" i="11" s="1"/>
  <c r="J60" i="11"/>
  <c r="J61" i="11"/>
  <c r="J58" i="11"/>
  <c r="H53" i="11"/>
  <c r="J53" i="11" s="1"/>
  <c r="H52" i="11"/>
  <c r="J52" i="11" s="1"/>
  <c r="H50" i="11"/>
  <c r="J50" i="11" s="1"/>
  <c r="H45" i="11"/>
  <c r="J45" i="11" s="1"/>
  <c r="J230" i="11"/>
  <c r="J232" i="11" s="1"/>
  <c r="F52" i="1" s="1"/>
  <c r="B229" i="11"/>
  <c r="G308" i="47"/>
  <c r="G298" i="47"/>
  <c r="G297" i="47"/>
  <c r="G296" i="47"/>
  <c r="G295" i="47"/>
  <c r="G294" i="47"/>
  <c r="G293" i="47"/>
  <c r="G292" i="47"/>
  <c r="G291" i="47"/>
  <c r="G289" i="47"/>
  <c r="G288" i="47"/>
  <c r="J77" i="11"/>
  <c r="J78" i="11" s="1"/>
  <c r="F21" i="1" s="1"/>
  <c r="D21" i="1"/>
  <c r="B76" i="11" s="1"/>
  <c r="G67" i="47"/>
  <c r="G65" i="47"/>
  <c r="G64" i="47"/>
  <c r="G59" i="47"/>
  <c r="G58" i="47"/>
  <c r="G66" i="47" l="1"/>
  <c r="G68" i="47"/>
  <c r="J127" i="11"/>
  <c r="G307" i="47"/>
  <c r="G306" i="47"/>
  <c r="J63" i="11"/>
  <c r="G309" i="47" l="1"/>
  <c r="G52" i="1" s="1"/>
  <c r="H52" i="1" s="1"/>
  <c r="I52" i="1" s="1"/>
  <c r="G69" i="47"/>
  <c r="G21" i="1" s="1"/>
  <c r="H21" i="1" s="1"/>
  <c r="I21" i="1" s="1"/>
  <c r="J189" i="11"/>
  <c r="F41" i="1" s="1"/>
  <c r="D41" i="1"/>
  <c r="B186" i="11" s="1"/>
  <c r="G233" i="47"/>
  <c r="G234" i="47"/>
  <c r="G232" i="47"/>
  <c r="G236" i="47"/>
  <c r="G241" i="47"/>
  <c r="G240" i="47"/>
  <c r="G237" i="47"/>
  <c r="G28" i="47"/>
  <c r="G15" i="47"/>
  <c r="G13" i="47"/>
  <c r="G12" i="47"/>
  <c r="G14" i="47"/>
  <c r="B8" i="11"/>
  <c r="G36" i="47"/>
  <c r="G34" i="47"/>
  <c r="G33" i="47"/>
  <c r="G27" i="47"/>
  <c r="G18" i="47"/>
  <c r="G17" i="47"/>
  <c r="G10" i="47"/>
  <c r="G9" i="47"/>
  <c r="G244" i="47" l="1"/>
  <c r="G242" i="47"/>
  <c r="G20" i="47"/>
  <c r="G243" i="47"/>
  <c r="G37" i="47"/>
  <c r="G35" i="47"/>
  <c r="G19" i="47"/>
  <c r="G21" i="47"/>
  <c r="J14" i="11"/>
  <c r="J16" i="11" s="1"/>
  <c r="F10" i="1" s="1"/>
  <c r="B13" i="11"/>
  <c r="G38" i="47" l="1"/>
  <c r="G10" i="1" s="1"/>
  <c r="H10" i="1" s="1"/>
  <c r="I10" i="1" s="1"/>
  <c r="G245" i="47"/>
  <c r="G41" i="1" s="1"/>
  <c r="H41" i="1" s="1"/>
  <c r="G22" i="47"/>
  <c r="G9" i="1" s="1"/>
  <c r="H9" i="1" s="1"/>
  <c r="H44" i="11"/>
  <c r="J44" i="11" s="1"/>
  <c r="H42" i="11"/>
  <c r="G279" i="47"/>
  <c r="G282" i="47" s="1"/>
  <c r="G277" i="47"/>
  <c r="G281" i="47" s="1"/>
  <c r="G275" i="47"/>
  <c r="G274" i="47"/>
  <c r="B218" i="11"/>
  <c r="J9" i="11"/>
  <c r="J11" i="11" s="1"/>
  <c r="F9" i="1" s="1"/>
  <c r="G280" i="47" l="1"/>
  <c r="G283" i="47" s="1"/>
  <c r="G51" i="1" s="1"/>
  <c r="H51" i="1" s="1"/>
  <c r="I41" i="1"/>
  <c r="I9" i="1"/>
  <c r="H214" i="11" l="1"/>
  <c r="J214" i="11" s="1"/>
  <c r="J209" i="11"/>
  <c r="J182" i="11"/>
  <c r="J181" i="11"/>
  <c r="J184" i="11" s="1"/>
  <c r="F40" i="1" s="1"/>
  <c r="J176" i="11"/>
  <c r="J175" i="11"/>
  <c r="H135" i="11"/>
  <c r="J135" i="11" s="1"/>
  <c r="H132" i="11"/>
  <c r="J132" i="11" s="1"/>
  <c r="J139" i="11" s="1"/>
  <c r="J178" i="11" l="1"/>
  <c r="J172" i="11"/>
  <c r="F38" i="1" s="1"/>
  <c r="F34" i="1"/>
  <c r="H105" i="11"/>
  <c r="J105" i="11" s="1"/>
  <c r="H104" i="11"/>
  <c r="J104" i="11" s="1"/>
  <c r="J42" i="11"/>
  <c r="J18" i="11"/>
  <c r="J47" i="11" l="1"/>
  <c r="J73" i="11"/>
  <c r="B164" i="11"/>
  <c r="I38" i="1"/>
  <c r="B213" i="11"/>
  <c r="B208" i="11"/>
  <c r="J216" i="11"/>
  <c r="F50" i="1" s="1"/>
  <c r="J211" i="11"/>
  <c r="F49" i="1" s="1"/>
  <c r="B207" i="11"/>
  <c r="B202" i="11"/>
  <c r="B197" i="11"/>
  <c r="B192" i="11"/>
  <c r="B191" i="11"/>
  <c r="B180" i="11"/>
  <c r="B174" i="11"/>
  <c r="B158" i="11"/>
  <c r="B151" i="11"/>
  <c r="B141" i="11"/>
  <c r="B203" i="11" s="1"/>
  <c r="B130" i="11"/>
  <c r="F39" i="1"/>
  <c r="J162" i="11"/>
  <c r="F37" i="1" s="1"/>
  <c r="J156" i="11"/>
  <c r="F36" i="1" s="1"/>
  <c r="J149" i="11"/>
  <c r="B129" i="11"/>
  <c r="B121" i="11"/>
  <c r="B116" i="11"/>
  <c r="F31" i="1"/>
  <c r="B111" i="11"/>
  <c r="B103" i="11"/>
  <c r="B90" i="11"/>
  <c r="B193" i="11" s="1"/>
  <c r="B198" i="11" s="1"/>
  <c r="J108" i="11"/>
  <c r="B89" i="11"/>
  <c r="B81" i="11"/>
  <c r="B80" i="11"/>
  <c r="B65" i="11"/>
  <c r="B85" i="11" s="1"/>
  <c r="B57" i="11"/>
  <c r="B84" i="11" s="1"/>
  <c r="B49" i="11"/>
  <c r="B83" i="11" s="1"/>
  <c r="J55" i="11"/>
  <c r="B41" i="11"/>
  <c r="B82" i="11" s="1"/>
  <c r="B40" i="11"/>
  <c r="B23" i="11"/>
  <c r="B17" i="11"/>
  <c r="B7" i="11"/>
  <c r="F35" i="1" l="1"/>
  <c r="H203" i="11"/>
  <c r="J203" i="11" s="1"/>
  <c r="J205" i="11" s="1"/>
  <c r="F46" i="1" s="1"/>
  <c r="E84" i="11"/>
  <c r="I84" i="11" s="1"/>
  <c r="J84" i="11" s="1"/>
  <c r="F19" i="1"/>
  <c r="J101" i="11"/>
  <c r="H117" i="11" s="1"/>
  <c r="J117" i="11" s="1"/>
  <c r="J119" i="11" s="1"/>
  <c r="F30" i="1" s="1"/>
  <c r="F28" i="1"/>
  <c r="F17" i="1"/>
  <c r="H82" i="11"/>
  <c r="I82" i="11" s="1"/>
  <c r="J82" i="11" s="1"/>
  <c r="F18" i="1"/>
  <c r="H83" i="11"/>
  <c r="I83" i="11" s="1"/>
  <c r="J83" i="11" s="1"/>
  <c r="B117" i="11"/>
  <c r="B112" i="11"/>
  <c r="F20" i="1"/>
  <c r="H85" i="11"/>
  <c r="I85" i="11" s="1"/>
  <c r="J85" i="11" s="1"/>
  <c r="G256" i="47"/>
  <c r="G257" i="47"/>
  <c r="G253" i="47"/>
  <c r="G251" i="47"/>
  <c r="G250" i="47"/>
  <c r="G268" i="47"/>
  <c r="G262" i="47"/>
  <c r="G261" i="47"/>
  <c r="G260" i="47"/>
  <c r="G259" i="47"/>
  <c r="G258" i="47"/>
  <c r="G255" i="47"/>
  <c r="G252" i="47"/>
  <c r="G199" i="47"/>
  <c r="G203" i="47"/>
  <c r="G202" i="47"/>
  <c r="G198" i="47"/>
  <c r="G196" i="47"/>
  <c r="G195" i="47"/>
  <c r="G194" i="47"/>
  <c r="G158" i="47"/>
  <c r="G155" i="47"/>
  <c r="G162" i="47"/>
  <c r="G161" i="47"/>
  <c r="G157" i="47"/>
  <c r="G154" i="47"/>
  <c r="G153" i="47"/>
  <c r="G141" i="47"/>
  <c r="G140" i="47"/>
  <c r="G139" i="47"/>
  <c r="G144" i="47"/>
  <c r="G143" i="47"/>
  <c r="G137" i="47"/>
  <c r="G136" i="47"/>
  <c r="G127" i="47"/>
  <c r="G126" i="47"/>
  <c r="G124" i="47"/>
  <c r="G123" i="47"/>
  <c r="G121" i="47"/>
  <c r="G97" i="47"/>
  <c r="G104" i="47"/>
  <c r="G105" i="47"/>
  <c r="G106" i="47"/>
  <c r="G96" i="47"/>
  <c r="G99" i="47"/>
  <c r="G100" i="47"/>
  <c r="G101" i="47"/>
  <c r="G102" i="47"/>
  <c r="G103" i="47"/>
  <c r="G107" i="47"/>
  <c r="G94" i="47"/>
  <c r="G91" i="47"/>
  <c r="G92" i="47"/>
  <c r="G90" i="47"/>
  <c r="G110" i="47"/>
  <c r="G108" i="47"/>
  <c r="G98" i="47"/>
  <c r="G111" i="47"/>
  <c r="G93" i="47"/>
  <c r="G80" i="47"/>
  <c r="G74" i="47"/>
  <c r="G83" i="47"/>
  <c r="G81" i="47"/>
  <c r="G75" i="47"/>
  <c r="G49" i="47"/>
  <c r="G48" i="47"/>
  <c r="G204" i="47" l="1"/>
  <c r="G205" i="47"/>
  <c r="G163" i="47"/>
  <c r="G164" i="47"/>
  <c r="G266" i="47"/>
  <c r="G147" i="47"/>
  <c r="F27" i="1"/>
  <c r="H112" i="11"/>
  <c r="J112" i="11" s="1"/>
  <c r="J114" i="11" s="1"/>
  <c r="F29" i="1" s="1"/>
  <c r="H193" i="11"/>
  <c r="J193" i="11" s="1"/>
  <c r="J87" i="11"/>
  <c r="F24" i="1" s="1"/>
  <c r="G267" i="47"/>
  <c r="G206" i="47"/>
  <c r="G165" i="47"/>
  <c r="G146" i="47"/>
  <c r="G145" i="47"/>
  <c r="G128" i="47"/>
  <c r="G130" i="47"/>
  <c r="G82" i="47"/>
  <c r="G114" i="47"/>
  <c r="G84" i="47"/>
  <c r="G129" i="47"/>
  <c r="G113" i="47"/>
  <c r="G112" i="47"/>
  <c r="I50" i="1"/>
  <c r="I39" i="1"/>
  <c r="I46" i="1"/>
  <c r="I35" i="1"/>
  <c r="I34" i="1"/>
  <c r="G207" i="47" l="1"/>
  <c r="G37" i="1" s="1"/>
  <c r="H37" i="1" s="1"/>
  <c r="G269" i="47"/>
  <c r="G49" i="1" s="1"/>
  <c r="H49" i="1" s="1"/>
  <c r="I29" i="1"/>
  <c r="H198" i="11"/>
  <c r="J198" i="11" s="1"/>
  <c r="G166" i="47"/>
  <c r="G36" i="1" s="1"/>
  <c r="H36" i="1" s="1"/>
  <c r="G148" i="47"/>
  <c r="G30" i="1" s="1"/>
  <c r="H30" i="1" s="1"/>
  <c r="G131" i="47"/>
  <c r="G28" i="1" s="1"/>
  <c r="H28" i="1" s="1"/>
  <c r="G85" i="47"/>
  <c r="G24" i="1" s="1"/>
  <c r="H24" i="1" s="1"/>
  <c r="G115" i="47"/>
  <c r="G27" i="1" s="1"/>
  <c r="H27" i="1" s="1"/>
  <c r="I20" i="1"/>
  <c r="I27" i="1" l="1"/>
  <c r="I24" i="1"/>
  <c r="I25" i="1" s="1"/>
  <c r="I28" i="1"/>
  <c r="I30" i="1"/>
  <c r="I37" i="1"/>
  <c r="I36" i="1"/>
  <c r="F44" i="1"/>
  <c r="I44" i="1" s="1"/>
  <c r="J195" i="11"/>
  <c r="F45" i="1"/>
  <c r="I45" i="1" s="1"/>
  <c r="J200" i="11"/>
  <c r="B3" i="22"/>
  <c r="B3" i="11"/>
  <c r="A1" i="47"/>
  <c r="B2" i="47"/>
  <c r="I47" i="1" l="1"/>
  <c r="G43" i="47"/>
  <c r="G44" i="47"/>
  <c r="G52" i="47"/>
  <c r="G51" i="47"/>
  <c r="G50" i="47" l="1"/>
  <c r="G53" i="47" s="1"/>
  <c r="G19" i="1" s="1"/>
  <c r="H19" i="1" s="1"/>
  <c r="I15" i="32" l="1"/>
  <c r="I10" i="32"/>
  <c r="J21" i="11" l="1"/>
  <c r="F11" i="1" s="1"/>
  <c r="I11" i="1" s="1"/>
  <c r="B20" i="22" l="1"/>
  <c r="B18" i="22"/>
  <c r="B16" i="22"/>
  <c r="B14" i="22"/>
  <c r="B12" i="22" l="1"/>
  <c r="B10" i="22"/>
  <c r="B8" i="22"/>
  <c r="H11" i="46"/>
  <c r="H10" i="46"/>
  <c r="I10" i="46" s="1"/>
  <c r="I13" i="46" s="1"/>
  <c r="I23" i="46"/>
  <c r="I22" i="46"/>
  <c r="I19" i="46"/>
  <c r="I20" i="46"/>
  <c r="I21" i="46"/>
  <c r="I31" i="46"/>
  <c r="I36" i="46" s="1"/>
  <c r="I18" i="46"/>
  <c r="I17" i="46"/>
  <c r="I11" i="46"/>
  <c r="I25" i="46" l="1"/>
  <c r="I35" i="46" s="1"/>
  <c r="I34" i="46"/>
  <c r="H11" i="45"/>
  <c r="H10" i="45"/>
  <c r="I10" i="45" s="1"/>
  <c r="I27" i="45"/>
  <c r="I32" i="45" s="1"/>
  <c r="I19" i="45"/>
  <c r="I18" i="45"/>
  <c r="I17" i="45"/>
  <c r="I21" i="45" s="1"/>
  <c r="G11" i="45"/>
  <c r="I11" i="45" s="1"/>
  <c r="I13" i="45" l="1"/>
  <c r="I37" i="46"/>
  <c r="I30" i="45"/>
  <c r="I31" i="45"/>
  <c r="I33" i="45" l="1"/>
  <c r="I18" i="44"/>
  <c r="I17" i="44"/>
  <c r="I16" i="44"/>
  <c r="I25" i="44"/>
  <c r="I30" i="44" s="1"/>
  <c r="I11" i="44"/>
  <c r="I10" i="44"/>
  <c r="I12" i="44" s="1"/>
  <c r="H11" i="43"/>
  <c r="I11" i="43" s="1"/>
  <c r="H10" i="43"/>
  <c r="I19" i="44" l="1"/>
  <c r="I29" i="44" s="1"/>
  <c r="I28" i="44"/>
  <c r="I23" i="43"/>
  <c r="I28" i="43" s="1"/>
  <c r="I17" i="43"/>
  <c r="I27" i="43" s="1"/>
  <c r="I10" i="43"/>
  <c r="I31" i="44" l="1"/>
  <c r="I12" i="43"/>
  <c r="I26" i="43" s="1"/>
  <c r="I29" i="43" s="1"/>
  <c r="I23" i="32" l="1"/>
  <c r="I28" i="32" s="1"/>
  <c r="I17" i="32"/>
  <c r="I27" i="32" s="1"/>
  <c r="I11" i="32"/>
  <c r="I26" i="32" s="1"/>
  <c r="I25" i="38"/>
  <c r="I30" i="38" s="1"/>
  <c r="I18" i="38"/>
  <c r="I17" i="38"/>
  <c r="I19" i="38" s="1"/>
  <c r="I29" i="38" s="1"/>
  <c r="H11" i="38"/>
  <c r="I11" i="38" s="1"/>
  <c r="H10" i="38"/>
  <c r="I10" i="38" s="1"/>
  <c r="I25" i="40"/>
  <c r="I30" i="40" s="1"/>
  <c r="H17" i="40"/>
  <c r="I17" i="40" s="1"/>
  <c r="I19" i="40" s="1"/>
  <c r="I29" i="40" s="1"/>
  <c r="H11" i="40"/>
  <c r="I11" i="40" s="1"/>
  <c r="H10" i="40"/>
  <c r="I10" i="40" s="1"/>
  <c r="I13" i="40" s="1"/>
  <c r="I28" i="40" s="1"/>
  <c r="I27" i="39"/>
  <c r="I32" i="39" s="1"/>
  <c r="I17" i="39"/>
  <c r="I21" i="39" s="1"/>
  <c r="I31" i="39" s="1"/>
  <c r="H11" i="39"/>
  <c r="I11" i="39" s="1"/>
  <c r="H10" i="39"/>
  <c r="I10" i="39" s="1"/>
  <c r="I27" i="31"/>
  <c r="I32" i="31" s="1"/>
  <c r="I17" i="31"/>
  <c r="I21" i="31" s="1"/>
  <c r="I31" i="31" s="1"/>
  <c r="H11" i="31"/>
  <c r="I11" i="31" s="1"/>
  <c r="H10" i="31"/>
  <c r="I10" i="31" s="1"/>
  <c r="I28" i="30"/>
  <c r="I23" i="30"/>
  <c r="I16" i="30"/>
  <c r="H15" i="30"/>
  <c r="I15" i="30" s="1"/>
  <c r="I11" i="30"/>
  <c r="I26" i="30" s="1"/>
  <c r="I29" i="29"/>
  <c r="I24" i="29"/>
  <c r="H16" i="29"/>
  <c r="I16" i="29" s="1"/>
  <c r="I18" i="29" s="1"/>
  <c r="I28" i="29" s="1"/>
  <c r="I11" i="29"/>
  <c r="I10" i="29"/>
  <c r="I29" i="28"/>
  <c r="I24" i="28"/>
  <c r="H16" i="28"/>
  <c r="I16" i="28" s="1"/>
  <c r="I18" i="28" s="1"/>
  <c r="I28" i="28" s="1"/>
  <c r="I11" i="28"/>
  <c r="I10" i="28"/>
  <c r="I12" i="28" s="1"/>
  <c r="I27" i="28" s="1"/>
  <c r="P14" i="23"/>
  <c r="P13" i="23"/>
  <c r="P12" i="23"/>
  <c r="P11" i="23"/>
  <c r="P10" i="23"/>
  <c r="P9" i="23"/>
  <c r="P8" i="23"/>
  <c r="I12" i="29" l="1"/>
  <c r="I27" i="29" s="1"/>
  <c r="I30" i="29" s="1"/>
  <c r="I13" i="39"/>
  <c r="I30" i="39" s="1"/>
  <c r="I33" i="39" s="1"/>
  <c r="I13" i="31"/>
  <c r="I30" i="31" s="1"/>
  <c r="I33" i="31" s="1"/>
  <c r="I17" i="30"/>
  <c r="I27" i="30" s="1"/>
  <c r="I29" i="30" s="1"/>
  <c r="I13" i="38"/>
  <c r="I28" i="38" s="1"/>
  <c r="I31" i="38" s="1"/>
  <c r="I29" i="32"/>
  <c r="I31" i="40"/>
  <c r="I30" i="28"/>
  <c r="I31" i="1" l="1"/>
  <c r="I32" i="1" s="1"/>
  <c r="I49" i="1"/>
  <c r="J26" i="11" l="1"/>
  <c r="F12" i="1" s="1"/>
  <c r="I12" i="1" l="1"/>
  <c r="I15" i="1" s="1"/>
  <c r="I17" i="1" l="1"/>
  <c r="I19" i="1"/>
  <c r="I18" i="1"/>
  <c r="I40" i="1"/>
  <c r="I42" i="1" s="1"/>
  <c r="I22" i="1" l="1"/>
  <c r="D11" i="22" s="1"/>
  <c r="D9" i="22"/>
  <c r="F11" i="22" l="1"/>
  <c r="E11" i="22"/>
  <c r="D13" i="22"/>
  <c r="F9" i="22"/>
  <c r="E9" i="22"/>
  <c r="F13" i="22" l="1"/>
  <c r="G13" i="22"/>
  <c r="E13" i="22"/>
  <c r="D19" i="22"/>
  <c r="D17" i="22"/>
  <c r="E37" i="5"/>
  <c r="E29" i="5"/>
  <c r="E17" i="5"/>
  <c r="E41" i="5" s="1"/>
  <c r="E17" i="22" l="1"/>
  <c r="F17" i="22"/>
  <c r="G17" i="22"/>
  <c r="G19" i="22"/>
  <c r="F19" i="22"/>
  <c r="E19" i="22"/>
  <c r="E42" i="5"/>
  <c r="D15" i="22" l="1"/>
  <c r="F15" i="22" l="1"/>
  <c r="G15" i="22"/>
  <c r="E15" i="22"/>
  <c r="F51" i="1"/>
  <c r="I51" i="1" s="1"/>
  <c r="I53" i="1" l="1"/>
  <c r="D21" i="22" s="1"/>
  <c r="F21" i="22" l="1"/>
  <c r="F24" i="22" s="1"/>
  <c r="G21" i="22"/>
  <c r="G24" i="22" s="1"/>
  <c r="E21" i="22"/>
  <c r="E24" i="22" s="1"/>
  <c r="E25" i="22" s="1"/>
  <c r="D22" i="22"/>
  <c r="I54" i="1"/>
  <c r="D18" i="22" l="1"/>
  <c r="D10" i="22"/>
  <c r="D14" i="22"/>
  <c r="D16" i="22"/>
  <c r="D8" i="22"/>
  <c r="D12" i="22"/>
  <c r="D20" i="22"/>
  <c r="F25" i="22"/>
  <c r="G25" i="22" s="1"/>
  <c r="E22" i="22"/>
  <c r="E23" i="22" s="1"/>
  <c r="G22" i="22"/>
  <c r="F22" i="22"/>
  <c r="F23" i="22" l="1"/>
  <c r="G23" i="22" s="1"/>
</calcChain>
</file>

<file path=xl/sharedStrings.xml><?xml version="1.0" encoding="utf-8"?>
<sst xmlns="http://schemas.openxmlformats.org/spreadsheetml/2006/main" count="2115" uniqueCount="599">
  <si>
    <t>PREFEITURA MUNICIPAL DE JOÃO NEIVA</t>
  </si>
  <si>
    <t>LOCAL: JOÃO NEIVA-ES</t>
  </si>
  <si>
    <t>ITEM</t>
  </si>
  <si>
    <t>CÓDIGO</t>
  </si>
  <si>
    <t>ORGÃO</t>
  </si>
  <si>
    <t>DESCRIÇÃO SERVIÇO</t>
  </si>
  <si>
    <t>UNIDADE</t>
  </si>
  <si>
    <t>QUANTIDADE</t>
  </si>
  <si>
    <t>CUSTO (R$)</t>
  </si>
  <si>
    <t>UNITÁRIO</t>
  </si>
  <si>
    <t>TOTAL</t>
  </si>
  <si>
    <t>01</t>
  </si>
  <si>
    <t>SERVIÇOS PRELIMINARES</t>
  </si>
  <si>
    <t>02</t>
  </si>
  <si>
    <t>INSTALAÇÃO DO CANTEIRO DE OBRAS</t>
  </si>
  <si>
    <t>und</t>
  </si>
  <si>
    <t>03</t>
  </si>
  <si>
    <t>TRANSPORTES</t>
  </si>
  <si>
    <t>04</t>
  </si>
  <si>
    <t>05</t>
  </si>
  <si>
    <t>PINTURA</t>
  </si>
  <si>
    <t>MEMÓRIA DE CÁLCULO</t>
  </si>
  <si>
    <t>C (m)</t>
  </si>
  <si>
    <t>L (m)</t>
  </si>
  <si>
    <t>H (m)</t>
  </si>
  <si>
    <t>A(m2)</t>
  </si>
  <si>
    <t>V(m3)</t>
  </si>
  <si>
    <t>QUANT.  DO SERVIÇO</t>
  </si>
  <si>
    <t>1.1</t>
  </si>
  <si>
    <t>3.1</t>
  </si>
  <si>
    <t>4.1</t>
  </si>
  <si>
    <t>5.1</t>
  </si>
  <si>
    <t>6.1</t>
  </si>
  <si>
    <t>SUB-TOTAL 01</t>
  </si>
  <si>
    <t>SUB-TOTAL 03</t>
  </si>
  <si>
    <t>SUB-TOTAL 04</t>
  </si>
  <si>
    <t>SUB-TOTAL 05</t>
  </si>
  <si>
    <t>GRUPO A - Encargos Sociais Básicos</t>
  </si>
  <si>
    <t>INSS (Art. 22 da Lei 8.212/91)</t>
  </si>
  <si>
    <t>FGTS (Art. 27 do Decreto 99.684/90)</t>
  </si>
  <si>
    <t>SESI/SESC (Lei 8.029/90 e Lei 8.036/90)</t>
  </si>
  <si>
    <t>SENAI/SENAC (Lei 8.029/90 e Decreto-Lei 6246/44)</t>
  </si>
  <si>
    <t>SEBRAE (já considerado no item A.3 e A.4)</t>
  </si>
  <si>
    <t>-</t>
  </si>
  <si>
    <t>INCRA (Lei 2.613/55 e Decreto 1.146/70)</t>
  </si>
  <si>
    <t>SALÁRIO-EDUCAÇÃO (Decreto 87.043/82)</t>
  </si>
  <si>
    <t>SEGURO ACIDENTE DO TRABALHO (Lei 8.212/91 e Decreto 3.048/99)</t>
  </si>
  <si>
    <t>SECONCI/Medicina do Trabalho</t>
  </si>
  <si>
    <t>TOTAL GRUPO A</t>
  </si>
  <si>
    <t>GRUPO B - Encargos Sociais que recebem a incidência do grupo A</t>
  </si>
  <si>
    <t>Descanso Semanal Remunerado (Art. 66 da CLT e Art. 7º da CF/88)</t>
  </si>
  <si>
    <t>Feriados (Art. 70 da CLT e Lei 605/49)</t>
  </si>
  <si>
    <t>Auxílio doença e acidente do trabalho (Lei 3.607/60 e Art. 131 da CLT)</t>
  </si>
  <si>
    <t>Licença Paternidade (Art. 7º da CF/88)</t>
  </si>
  <si>
    <t>Faltas Legais (Art. 473 da CLT)</t>
  </si>
  <si>
    <t>13º Salário (Lei nº 4090/62)</t>
  </si>
  <si>
    <t>Dias de Chuvas</t>
  </si>
  <si>
    <t>Férias Gozadas</t>
  </si>
  <si>
    <t>Salário Maternidade</t>
  </si>
  <si>
    <t>Auxílio - Enfermidade</t>
  </si>
  <si>
    <t>TOTAL GRUPO B</t>
  </si>
  <si>
    <t>GRUPO C - Encargos Sociais que não recebem a incidência do grupo A</t>
  </si>
  <si>
    <t>Dispensa sem justa causa (LC 110/01)</t>
  </si>
  <si>
    <t>Férias indenizadas (Art. 129 a 148 da CLT)</t>
  </si>
  <si>
    <t>Aviso prévio trabalhado</t>
  </si>
  <si>
    <t>Indenização Adicional</t>
  </si>
  <si>
    <t>TOTAL GRUPO C</t>
  </si>
  <si>
    <t>GRUPO D - Reincidência dos encargos sociais básicos</t>
  </si>
  <si>
    <t>Incidência do grupo A sobre o grupo B</t>
  </si>
  <si>
    <t>TOTAL GRUPO D</t>
  </si>
  <si>
    <t>TOTAL DOS GRUPO (A+B+C+D+E)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</si>
  <si>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</si>
  <si>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</si>
  <si>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</si>
  <si>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</si>
  <si>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</si>
  <si>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</si>
  <si>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</si>
  <si>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</si>
  <si>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</si>
  <si>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</si>
  <si>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</si>
  <si>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</si>
  <si>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</si>
  <si>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</si>
  <si>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</si>
  <si>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</si>
  <si>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</si>
  <si>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</si>
  <si>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</si>
  <si>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C.1</t>
  </si>
  <si>
    <t>C.2</t>
  </si>
  <si>
    <t>C.3</t>
  </si>
  <si>
    <t>C.4</t>
  </si>
  <si>
    <t>C.5</t>
  </si>
  <si>
    <t>C.6</t>
  </si>
  <si>
    <t>D.1</t>
  </si>
  <si>
    <t>D.2</t>
  </si>
  <si>
    <r>
      <rPr>
        <sz val="10"/>
        <rFont val="Arial"/>
        <family val="2"/>
      </rPr>
      <t>Reincidência de Grupo A sobre Aviso Prévio Trabalho e Reincidência
do FGTS sobre Aviso Prévio Indenizado</t>
    </r>
  </si>
  <si>
    <t>UNITÁRIO C/ BDI</t>
  </si>
  <si>
    <t>DER-ES</t>
  </si>
  <si>
    <t>Total</t>
  </si>
  <si>
    <t>COMPOSIÇÃO ANALÍTICA DE PREÇO UNITÁRIO</t>
  </si>
  <si>
    <t>Data-base</t>
  </si>
  <si>
    <t>COMP-01</t>
  </si>
  <si>
    <t>CÓD.</t>
  </si>
  <si>
    <t>DESCRIÇÃO</t>
  </si>
  <si>
    <t>UND</t>
  </si>
  <si>
    <t>COEF</t>
  </si>
  <si>
    <t>R$ UNIT.</t>
  </si>
  <si>
    <t>R$ PARCIAL</t>
  </si>
  <si>
    <t>h</t>
  </si>
  <si>
    <t>TOTAL A</t>
  </si>
  <si>
    <t>MÃO-DE-OBRA</t>
  </si>
  <si>
    <t>Encargo: 157,27%</t>
  </si>
  <si>
    <t>TOTAL B</t>
  </si>
  <si>
    <t>TOTAL C</t>
  </si>
  <si>
    <t>MATERIAIS/ SERVIÇOS</t>
  </si>
  <si>
    <t>RESUMO</t>
  </si>
  <si>
    <t>EQUIPAMENTOS</t>
  </si>
  <si>
    <t>TOTAL  A</t>
  </si>
  <si>
    <t>TOTAL  B</t>
  </si>
  <si>
    <t>Ajudante</t>
  </si>
  <si>
    <t>010101</t>
  </si>
  <si>
    <t>TOTAL  C</t>
  </si>
  <si>
    <r>
      <rPr>
        <b/>
        <sz val="11"/>
        <color indexed="8"/>
        <rFont val="Calibri"/>
        <family val="2"/>
        <scheme val="minor"/>
      </rPr>
      <t>PREÇO DE VENDA</t>
    </r>
    <r>
      <rPr>
        <sz val="11"/>
        <color indexed="8"/>
        <rFont val="Calibri"/>
        <family val="2"/>
        <scheme val="minor"/>
      </rPr>
      <t xml:space="preserve"> = TOTAL (A+B+C)</t>
    </r>
  </si>
  <si>
    <t>COTAÇÕES</t>
  </si>
  <si>
    <t>NÚMERO</t>
  </si>
  <si>
    <t>ITEM PLANILHA</t>
  </si>
  <si>
    <t>FORNECEDOR 1</t>
  </si>
  <si>
    <t>CONTATO</t>
  </si>
  <si>
    <t>PREÇO</t>
  </si>
  <si>
    <t xml:space="preserve">DATA </t>
  </si>
  <si>
    <t>FORNECEDOR 2</t>
  </si>
  <si>
    <t>DATA</t>
  </si>
  <si>
    <t>FORNECEDOR 3</t>
  </si>
  <si>
    <t>MÉDIA</t>
  </si>
  <si>
    <t>OBSERVAÇÕES</t>
  </si>
  <si>
    <t>https://www.ismafer.com.br/MLB-1547067509-painel-plafon-led-24w-quadrado-embutir-branco-neutro-_JM?variation=78806764363&amp;gclid=EAIaIQobChMIv7j4ns3B8AIVCuDICh1NEwsxEAQYCCABEgKMrPD_BwE</t>
  </si>
  <si>
    <t>Madeira Madeira</t>
  </si>
  <si>
    <t>Telhanorte</t>
  </si>
  <si>
    <t>https://www.telhanorte.com.br/led-painel-pop-embutir-quadrado-30x30-ne-4000k-24w-bivolt-1680-avant-1774948/p?idsku=1774948&amp;gclid=EAIaIQobChMIv7j4ns3B8AIVCuDICh1NEwsxEAQYKCABEgLxKPD_BwE</t>
  </si>
  <si>
    <t>Não foi considerado frete</t>
  </si>
  <si>
    <t>18.3.1</t>
  </si>
  <si>
    <t>UND: und</t>
  </si>
  <si>
    <t>Eletricista</t>
  </si>
  <si>
    <t>SINAPI</t>
  </si>
  <si>
    <t>Americanas</t>
  </si>
  <si>
    <t>COTAÇÃO 02</t>
  </si>
  <si>
    <t>REFERÊNCIA: DER-ES 181003</t>
  </si>
  <si>
    <t>88316</t>
  </si>
  <si>
    <t>SERVENTE COM ENCARGOS COMPLEMENTARES</t>
  </si>
  <si>
    <t>COMP-06</t>
  </si>
  <si>
    <t>COMP-07</t>
  </si>
  <si>
    <t>COMP-08</t>
  </si>
  <si>
    <t>COMP-10</t>
  </si>
  <si>
    <t>Ismatec
Inst &amp; Aut</t>
  </si>
  <si>
    <t>Beta Engenharia</t>
  </si>
  <si>
    <t>(27) 99532-1741
Atendente: Dyon Eny
Local: Vitória (ES)</t>
  </si>
  <si>
    <t>HyperClima
Ar Cond. &amp; Elet.</t>
  </si>
  <si>
    <t>COMP-11</t>
  </si>
  <si>
    <t>(27) 99245-1274
Atendente: Ivan Pimenta
Local: Vitória (ES)</t>
  </si>
  <si>
    <t>ETAPAS</t>
  </si>
  <si>
    <t>PERÍODO (MESES)</t>
  </si>
  <si>
    <t xml:space="preserve">Físico (%) </t>
  </si>
  <si>
    <t>Financeiro (R$)</t>
  </si>
  <si>
    <t>Total Parcial (%)</t>
  </si>
  <si>
    <t>Metas (%)</t>
  </si>
  <si>
    <t>Total Financeiro (R$)</t>
  </si>
  <si>
    <t>Total Acumulado (R$)</t>
  </si>
  <si>
    <t>Instalação de ar condicionado split 9000 e 12000 Btu/h</t>
  </si>
  <si>
    <t>e-mail:hyperclima.es@gmail.com
Local: Serra (ES)</t>
  </si>
  <si>
    <t>COTAÇÃO 03</t>
  </si>
  <si>
    <t>UND: M</t>
  </si>
  <si>
    <t>COTAÇÃO 04</t>
  </si>
  <si>
    <t>010115</t>
  </si>
  <si>
    <t xml:space="preserve">MÃO-DE-OBRA </t>
  </si>
  <si>
    <t>Instalação de ar Condicionado 9000 e 12000 Btu/h</t>
  </si>
  <si>
    <t>COMP-12</t>
  </si>
  <si>
    <t>SERVIÇO: Fornecimento e instalação de Ar Condicionado  Split Inverter 12000 Btu/h</t>
  </si>
  <si>
    <t>00042425</t>
  </si>
  <si>
    <t>AR CONDICIONADO SPLIT INVERTER, HI-WALL (PAREDE), 12000 BTU/H, CICLO FRIO, 60HZ, UN 1.966,95 CLASSIFICACAO A (SELO PROCEL), GAS HFC, CONTROLE S/FIO</t>
  </si>
  <si>
    <t>AUXILIAR DE ELETRICISTA COM ENCARGOS COMPLEMENTARES</t>
  </si>
  <si>
    <t>ELETRICISTA COM ENCARGOS COMPLEMENTARES</t>
  </si>
  <si>
    <t>21.1.4</t>
  </si>
  <si>
    <t>21.1.6</t>
  </si>
  <si>
    <t>88267</t>
  </si>
  <si>
    <t>16.2.1</t>
  </si>
  <si>
    <t xml:space="preserve">VALORES </t>
  </si>
  <si>
    <t>UND: m²</t>
  </si>
  <si>
    <t>REFERÊNCIA: SINAPI-ES 95547</t>
  </si>
  <si>
    <t>SERVIÇO: Saboneteira plástica tipo dispenser para sabonete líquido com reservatório 800 a 1500 ml, incluso fixação.</t>
  </si>
  <si>
    <t>COMP-21</t>
  </si>
  <si>
    <t>ENCANADOR OU BOMBEIRO HIDRÁULICO COM ENCARGOS COMPLEMENTARES</t>
  </si>
  <si>
    <t>SINAPI-ES</t>
  </si>
  <si>
    <t>11758</t>
  </si>
  <si>
    <t>SERVIÇO: Papeleira de parede em metal cromado sem tampa, incluso fixação.</t>
  </si>
  <si>
    <t xml:space="preserve">REFERÊNCIA: SINAPI-ES 95544 </t>
  </si>
  <si>
    <t>PAPELEIRA DE PAREDE EM METAL CROMADO SEM TAMPA</t>
  </si>
  <si>
    <t>11703</t>
  </si>
  <si>
    <t>SABONETEIRA PLASTICA TIPO DISPENSER PARA SABONETE LIQUIDO COM RESERVATORIO 800 A 1500 ML</t>
  </si>
  <si>
    <t>SERVIÇO: Porta papel toalha plástica tipo dispenser, capacidade para aproximadamente 750 folhas, incluso fixação.</t>
  </si>
  <si>
    <t>https://www.americanas.com.br/produto/1978061482/dispenser-p-papel-toalha-velox-premisse-branco?WT.srch=1&amp;acc=e789ea56094489dffd798f86ff51c7a9&amp;epar=bp_pl_00_go_todos-os-produtos_geral_gmv&amp;gclid=Cj0KCQjwqrb7BRDlARIsACwGad7MVi73ugrkWG5jAIN6yU4ecz3MaOidsVcftGdHkCKENgGQh0EW_SUaAvy-EALw_wcB&amp;i=57f47f15eec3dfb1f844c030&amp;o=5f455abbf8e95eac3d12846b&amp;opn=YSMESP&amp;sellerid=3899421000194#info-section</t>
  </si>
  <si>
    <t>Porta papel toalha plástica tipo dispenser, capacidade para aproximadamente 750 folhas</t>
  </si>
  <si>
    <t>Kalunga</t>
  </si>
  <si>
    <t>https://www.kalunga.com.br/prod/dispenser-papel-toalha-interfolhado-branco-c19533-premisse-cx-1-un/324175?pcID=39&amp;gclid=Cj0KCQjwqrb7BRDlARIsACwGad6HO2dT5IOnuzBk8d55FZvxHn7u8z-LvSHzV70iwJALgCLUeG6uVL4aAqcFEALw_wcB</t>
  </si>
  <si>
    <t>Submarino</t>
  </si>
  <si>
    <t>https://www.submarino.com.br/produto/1978061482/dispenser-p-papel-toalha-velox-premisse-branco?WT.srch=1&amp;acc=d47a04c6f99456bc289220d5d0ff208d&amp;epar=bp_pl_00_go_pla_aic_geral_gmv&amp;gclid=Cj0KCQjwqrb7BRDlARIsACwGad5qhu8e-MVC7waZ4lS8pgcaHr3VGGgI1Hi8l7aEO5_d5nqDgqwGn4MaAtmxEALw_wcB&amp;i=57f4b679eec3dfb1f84b1089&amp;o=5f455f6bf8e95eac3d12bcdd&amp;opn=XMLGOOGLE&amp;sellerid=3899421000194</t>
  </si>
  <si>
    <t xml:space="preserve">88247 </t>
  </si>
  <si>
    <t xml:space="preserve">88264 </t>
  </si>
  <si>
    <t>REFERÊNCIA: SINAPI-ES 97607</t>
  </si>
  <si>
    <t xml:space="preserve">SERVIÇO: Luminária arandela tipo tartaruga, de sobrepor, com 1 lâmpada led de 6W, - fornecimento e instalação. </t>
  </si>
  <si>
    <t>LAMPADA LED 6 W BIVOLT BRANCA, FORMATO TRADICIONAL (BASE E27)</t>
  </si>
  <si>
    <t xml:space="preserve">38193 </t>
  </si>
  <si>
    <t>38775</t>
  </si>
  <si>
    <t xml:space="preserve"> LUMINARIA TIPO TARTARUGA PARA AREA EXTERNA EM ALUMINIO, COM GRADE, PARA 1LAMPADA, BASE E27, POTENCIA MAXIMA 40/60 W (NAO INCLUI LAMPADA)</t>
  </si>
  <si>
    <t>COMPOSIÇÃO LEIS SOCIAIS</t>
  </si>
  <si>
    <t>Qtd</t>
  </si>
  <si>
    <t>1.1.19</t>
  </si>
  <si>
    <t>18.3.2</t>
  </si>
  <si>
    <t>OBRA: REFORMA DO EDIFÍCIO QUE ABRIGA A SECRETARIA MUNICIPAL DE TRABALHO, ASSISTÊNCIA E DESENVOLVIMENTO SOCIAL, E O CONSELHO TUTELAR DO MUNICÍPIO DE JOÃO NEIVA - ES</t>
  </si>
  <si>
    <t>21.1.1</t>
  </si>
  <si>
    <t>ORÇAMENTISTA: THAÍS BAPTISTA MENELLI - CAU/ES A181604-7 / BRUNA PEROVANO SIRTULI - CAU/ES A187736-4</t>
  </si>
  <si>
    <t>Kit Porteiro Eletrônico F8 Ntl E Fechadura Elétrica C90 Hdl</t>
  </si>
  <si>
    <t>https://www.americanas.com.br/produto/26994907/kit-porteiro-eletronico-f8-ntl-e-fechadura-eletrica-c90-hdl?WT.srch=1&amp;opn=YSMESP&amp;sellerid=18552346000168&amp;epar=bp_pl_00_go_pla_casaeconst_geral_gmv&amp;acc=e789ea56094489dffd798f86ff51c7a9&amp;i=56f30ab2eec3dfb1f8ebb847&amp;o=59aeed31eec3dfb1f82cb5c7&amp;gclid=CjwKCAjwsNiIBhBdEiwAJK4khvpwhdm4sMNx4gh_kpfqkvon8hBneU9JtDG_B_5iZ-3NV9FdX68xURoCD50QAvD_BwE</t>
  </si>
  <si>
    <t>Shoptime</t>
  </si>
  <si>
    <t>https://www.shoptime.com.br/produto/26994907/kit-porteiro-eletronico-f8-ntl-e-fechadura-eletrica-c90-hdl?WT.srch=1&amp;acc=a76c8289649a0bef0524c56c85e71570&amp;epar=bp_pl_dr_go_ssccasaeconst_geral_gmv&amp;epar=bp_pl_dr_go_ssccasaeconst_geral_gmv&amp;gclid=CjwKCAjwsNiIBhBdEiwAJK4khn8q9qX2kOjsNwY2NE3QPVTwcXoJjGuIPL9frnoa2PU-jocErd_kWxoC04gQAvD_BwE&amp;i=56f30b38eec3dfb1f8ebe12c&amp;o=59aeed38eec3dfb1f82cb88e&amp;opn=GOOGLEXML&amp;sellerid=18552346000168&amp;utm_campaign=marca%3Ashop%3Bmidia%3Abuscappc%3Bformato%3Apla%3Bsubformato%3Adra%3Bidcampanha%3Assccasaeconst_geral_gmv&amp;utm_medium=buscappc&amp;utm_source=google</t>
  </si>
  <si>
    <t>https://www.submarino.com.br/produto/26994907/kit-porteiro-eletronico-f8-ntl-e-fechadura-eletrica-c90-hdl?opn=XMLGOOGLE&amp;sellerid=18552346000168&amp;epar=bp_pl_00_go_g35219&amp;WT.srch=1&amp;acc=d47a04c6f99456bc289220d5d0ff208d&amp;i=56f30b7aeec3dfb1f8ebed1c&amp;o=59aeee21eec3dfb1f82d00f5&amp;epar=bp_pl_00_go_g35219&amp;utm_medium=buscappc&amp;utm_source=google&amp;utm_campaign=marca:suba%3bmidia:buscappc%3bformato:pla%3bsubformato:00%3bidcampanha:g35219&amp;gclid=CjwKCAjwsNiIBhBdEiwAJK4khkYDXzgAqITk2CWVtT5fXyhYiKbp0Esvp2yq3dRaUvckOG_PNJSaBhoCRasQAvD_BwE</t>
  </si>
  <si>
    <t>Painel de LED de embutir quadrado, 30x30cm, 24w, Avant ou similar</t>
  </si>
  <si>
    <t>Ismafer
 Ferramentas</t>
  </si>
  <si>
    <t>https://www.madeiramadeira.com.br/painel-plafon-led-embutir-24w-quadrado-branco-neutro-4000k-2164787.html?seller=4697&amp;origem=pla-2164787&amp;utm_source=google&amp;utm_medium=cpc&amp;utm_content=plafons-led-606&amp;utm_term=&amp;utm_id=6448165818&amp;gclid=EAIaIQobChMIv7j4ns3B8AIVCuDICh1NEwsxEAQYFSABEgIVhfD_BwE&amp;hitsPerPage=</t>
  </si>
  <si>
    <t>Painel de LED de sobrepor quadrado, 30x30cm, 24w, Avant ou similar</t>
  </si>
  <si>
    <t>Amazon</t>
  </si>
  <si>
    <t>https://www.amazon.com.br/LED-Painel-Bivolt-Avant-768131375/dp/B07HFN35X6/ref=asc_df_B07HFN35X6/?tag=googleshopp00-20&amp;linkCode=df0&amp;hvadid=379793968058&amp;hvpos=&amp;hvnetw=g&amp;hvrand=10190021652353567351&amp;hvpone=&amp;hvptwo=&amp;hvqmt=&amp;hvdev=c&amp;hvdvcmdl=&amp;hvlocint=&amp;hvlocphy=1031764&amp;hvtargid=pla-1229509853452&amp;psc=1</t>
  </si>
  <si>
    <t>https://www.americanas.com.br/produto/2500247798?opn=YSMESP&amp;epar=bp_pl_00_go_mv_todas_geral_gmv&amp;WT.srch=1&amp;loja=14437232000116&amp;acc=e789ea56094489dffd798f86ff51c7a9&amp;i=5f98eba649f937f625d570fb&amp;o=5fae3851f8e95eac3d174a0d&amp;gclid=CjwKCAjwsNiIBhBdEiwAJK4khiF-SJXOB4VAGx8xLBJngeiS8rhVWmwoMhb41kIJ_JGRYpaOomG5txoC7BMQAvD_BwE&amp;voltagem=%5BBivolt%5D</t>
  </si>
  <si>
    <t>Eletricario</t>
  </si>
  <si>
    <t>https://www.eletricario.com.br/eletroportateis/casa-e-jardim/painel-plafon-led-sobrepor-24w-quadrado-30cm-bivolt-avant?parceiro=5465</t>
  </si>
  <si>
    <t>Resina Acrílica Brilhante Novacor Incolor 18L Sherwin Williams ou equivalente</t>
  </si>
  <si>
    <t>Politintas</t>
  </si>
  <si>
    <t>https://loja.politintas.com.br/resina-acrilica-novacor-sherwin-williams-18l/p?idsku=3594&amp;gclid=CjwKCAjwmeiIBhA6EiwA-uaeFZCkpwYdhdzCQshIADv6j15StycZEocY1i-VXkCkv7oPfCP68ysT6hoCJvMQAvD_BwE</t>
  </si>
  <si>
    <t>https://www.submarino.com.br/produto/2586565420?loja=29894630000139&amp;epar=bp_pl_00_go_g35183&amp;opn=XMLGOOGLE&amp;WT.srch=1&amp;acc=d47a04c6f99456bc289220d5d0ff208d&amp;i=5f3cb97b49f937f625b60d71&amp;o=5fbbde8ff8e95eac3d838e69&amp;epar=bp_pl_00_go_g35183&amp;utm_medium=buscappc&amp;utm_source=google&amp;utm_campaign=marca:suba%3bmidia:buscappc%3bformato:pla%3bsubformato:00%3bidcampanha:g35183&amp;gclid=CjwKCAjwmeiIBhA6EiwA-uaeFffU3lgPSN9tpRidFxRohrBPTm1ziUMwN6WDruKGxCbwSoDy1n0oexoCpTYQAvD_BwE</t>
  </si>
  <si>
    <t>Leroy
Merlin</t>
  </si>
  <si>
    <t>https://www.leroymerlin.com.br/resina-brilhante-novacor-incolor-18l-sherwin-williams_86142301?store_code=57&amp;gclid=CjwKCAjwmeiIBhA6EiwA-uaeFbxDk53Zc9B12II1Ri07dkbwaaf1Aw0DW35XT2XSVUFVVgAAjqG9wRoCRJkQAvD_BwE</t>
  </si>
  <si>
    <t>Fornecimento e instalação de Escada helicoidal</t>
  </si>
  <si>
    <t>Metalúrgica 
Silva</t>
  </si>
  <si>
    <t>(27) 99781-6146
Atendente: Arilton
Local: Vitória (ES)</t>
  </si>
  <si>
    <t>Aquiles
Serralheria</t>
  </si>
  <si>
    <t>(27) 99873-8949
Local: Fundão (ES)</t>
  </si>
  <si>
    <t>LF
Serralheria</t>
  </si>
  <si>
    <t>(27) 99723-0911
Local: Colatina (ES)</t>
  </si>
  <si>
    <t>010140</t>
  </si>
  <si>
    <t>SERVIÇO: Painel de LED de embutir quadrado, 30x30cm, 24w, Avant ou similar</t>
  </si>
  <si>
    <t>SERVIÇO: Painel de LED de sobrepor quadrado, 30x30cm, 24w, Avant ou similar</t>
  </si>
  <si>
    <t>COTAÇÃO 5</t>
  </si>
  <si>
    <t xml:space="preserve">SERVIÇO: Lixamento manual em superfícies metálicas em obra </t>
  </si>
  <si>
    <t>REFERÊNCIA: SINAPI 100717</t>
  </si>
  <si>
    <t>3768</t>
  </si>
  <si>
    <t>LIXA EM FOLHA PARA FERRO, NUMERO 150</t>
  </si>
  <si>
    <t>21.1.7</t>
  </si>
  <si>
    <t>REFERÊNCIA: SINAPI 97641</t>
  </si>
  <si>
    <t xml:space="preserve">SERVIÇO: Remoção de forro de gesso, de forma manual, sem reaproveitamento </t>
  </si>
  <si>
    <t>COMP-14</t>
  </si>
  <si>
    <t xml:space="preserve"> GESSEIRO COM ENCARGOS COMPLEMENTARES</t>
  </si>
  <si>
    <t>88269</t>
  </si>
  <si>
    <t>SERVIÇO: Pintura com tinta esmalte sintético, marcas de referência Suvinil, Coral ou Metalatex, em madeira, a duas demãos</t>
  </si>
  <si>
    <t>REFERÊNCIA: DER-ES 190302</t>
  </si>
  <si>
    <t xml:space="preserve">AJUDANTE (AJUDANTE PRATICO - SINDUSCON)
(LABOR) </t>
  </si>
  <si>
    <t>PINTOR -(OFICIAL - SINDUSCON) (LABOR)</t>
  </si>
  <si>
    <t>AGUARRAZ MINERAL (LABOR)</t>
  </si>
  <si>
    <t>L</t>
  </si>
  <si>
    <t>ESMALTE SINTETICO (LABOR)</t>
  </si>
  <si>
    <t xml:space="preserve">LIXA PARA MADEIRA/MASSA Nº 150 (LABOR) </t>
  </si>
  <si>
    <t>COMP-15</t>
  </si>
  <si>
    <t>Fornecimento e Instalação de Plataforma Elevatória de Acessibilidade</t>
  </si>
  <si>
    <t>Mobilitá Elevadores</t>
  </si>
  <si>
    <t>vendas@mobilitaelevadores.com.br
Atendente: Ana
Local: Atiabaia (SP)</t>
  </si>
  <si>
    <t>Montele Elevadores</t>
  </si>
  <si>
    <t xml:space="preserve"> clara.paiva@montele.ind.br
Atendente: Clara Paiva
Local: Contagem (MG)</t>
  </si>
  <si>
    <t>RBA Elevadores</t>
  </si>
  <si>
    <t>eliane@rbaelevadores.com.br
Atendente: Eliane
Local: São José do Rio Preto (SP)</t>
  </si>
  <si>
    <t>COMP-16</t>
  </si>
  <si>
    <t>SERVIÇO: TOMADA BAIXA DE EMBUTIR (2 MÓDULOS), 2P+T 10 A, INCLUINDO SUPORTE E PLACA FORNECIMENTO E INSTALAÇÃO</t>
  </si>
  <si>
    <t>REFERÊNCIA: SINAPI-ES 92006 / 92008 / 91946</t>
  </si>
  <si>
    <t>88247</t>
  </si>
  <si>
    <t>88264</t>
  </si>
  <si>
    <t>38101</t>
  </si>
  <si>
    <t>TOMADA 2P+T 10A, 250V (APENAS MODULO)</t>
  </si>
  <si>
    <t>38094</t>
  </si>
  <si>
    <t>ESPELHO / PLACA DE 3 POSTOS 4" X 2", PARA INSTALACAO DE TOMADAS E INTERRUPTORES</t>
  </si>
  <si>
    <t>38099</t>
  </si>
  <si>
    <t>SUPORTE DE FIXACAO PARA ESPELHO / PLACA 4" X 2", PARA 3 MODULOS, PARA INSTALACAO DE TOMADAS E INTERRUPTORES (SOMENTE SUPORTE)</t>
  </si>
  <si>
    <t>COMP-17</t>
  </si>
  <si>
    <t>SERVIÇO: GUARDA-CORPO DE AÇO GALVANIZADO DE 1,10M, MONTANTES TUBULARES DE 1.1/4" ESPAÇADOS DE 1,20M, TRAVESSA SUPERIOR DE 1.1/2", GRADIL FORMADO POR TUBOS HORIZONTAIS DE 1" E VERTICAIS DE 3/4", FIXADO COM CHUMBADOR MECÂNICO.</t>
  </si>
  <si>
    <t>REFERÊNCIA: SINAPI-ES 99837</t>
  </si>
  <si>
    <t>CHAPA DE ACO GROSSA, ASTM A36, E = 3/8 " (9,53 MM) 74,69 KG/M2</t>
  </si>
  <si>
    <t xml:space="preserve">1332 </t>
  </si>
  <si>
    <t>KG</t>
  </si>
  <si>
    <t>ELETRODO REVESTIDO AWS - E6013, DIAMETRO IGUAL A 2,50 MM</t>
  </si>
  <si>
    <t xml:space="preserve">11002 </t>
  </si>
  <si>
    <t>PARAFUSO DE ACO TIPO CHUMBADOR PARABOLT, DIAMETRO 3/8", COMPRIMENTO 75 MM</t>
  </si>
  <si>
    <t xml:space="preserve">11964 </t>
  </si>
  <si>
    <t xml:space="preserve">21010 </t>
  </si>
  <si>
    <t>TUBO ACO GALVANIZADO COM COSTURA, CLASSE LEVE, DN 25 MM ( 1"), E = 2,65 MM, *2,11* KG/M (NBR 5580)</t>
  </si>
  <si>
    <t>M</t>
  </si>
  <si>
    <t>21009</t>
  </si>
  <si>
    <t>TUBO ACO GALVANIZADO COM COSTURA, CLASSE LEVE, DN 20 MM ( 3/4"), E = 2,25 MM, *1,3* KG/M (NBR 5580)</t>
  </si>
  <si>
    <t>TUBO ACO GALVANIZADO COM COSTURA, CLASSE LEVE, DN 32 MM ( 1 1/4"), E = 2, 65 MM, *2,71* KG/M (NBR 5580)</t>
  </si>
  <si>
    <t>21011</t>
  </si>
  <si>
    <t xml:space="preserve">21012 </t>
  </si>
  <si>
    <t>TUBO ACO GALVANIZADO COM COSTURA, CLASSE LEVE, DN 40 MM ( 1 1/2"), E = 3, 00 MM, *3,48* KG/M (NBR 5580)</t>
  </si>
  <si>
    <t>AUXILIAR DE SERRALHEIRO COM ENCARGOS COMPLEMENTARES</t>
  </si>
  <si>
    <t xml:space="preserve">88251 </t>
  </si>
  <si>
    <t>SERRALHEIRO COM ENCARGOS COMPLEMENTARES</t>
  </si>
  <si>
    <t>88315</t>
  </si>
  <si>
    <t>SUB-TOTAL 10</t>
  </si>
  <si>
    <t>SUB-TOTAL 6</t>
  </si>
  <si>
    <t>7</t>
  </si>
  <si>
    <t>DER</t>
  </si>
  <si>
    <t>OBRA:</t>
  </si>
  <si>
    <t>LOCAL:</t>
  </si>
  <si>
    <t>JOÃO NEIVA-ES</t>
  </si>
  <si>
    <t>CRONOGRAMA</t>
  </si>
  <si>
    <t>COMPOSIÇÃO DE CUSTOS UNITÁRIOS</t>
  </si>
  <si>
    <t>Código</t>
  </si>
  <si>
    <t xml:space="preserve"> MÃO DE OBRA </t>
  </si>
  <si>
    <t>unidade</t>
  </si>
  <si>
    <t>coeficiente</t>
  </si>
  <si>
    <t>valor unitário</t>
  </si>
  <si>
    <t>Preço</t>
  </si>
  <si>
    <t>MATERIAIS</t>
  </si>
  <si>
    <t>EQUIPAMENTOS/SERVIÇOS</t>
  </si>
  <si>
    <t>TOTAL MÃO DE OBRA</t>
  </si>
  <si>
    <t xml:space="preserve">TOTAL MATERIAIS </t>
  </si>
  <si>
    <t xml:space="preserve">TOTAL EQUIPAMENTOS/SERVIÇOS </t>
  </si>
  <si>
    <t>VALOR FINAL</t>
  </si>
  <si>
    <t>H</t>
  </si>
  <si>
    <t>M2</t>
  </si>
  <si>
    <t>M3</t>
  </si>
  <si>
    <t>REFORMA DA COBERTURA DO HOSPITAL MATERNIDADE SAGRADO CORAÇÃO DE MARIA</t>
  </si>
  <si>
    <t xml:space="preserve">ASSOCIAÇÃO DE BENEFICÊNCIA E CULTURA DE JOÃO NEIVA </t>
  </si>
  <si>
    <t xml:space="preserve">  L.SOCIAIS 116,32%</t>
  </si>
  <si>
    <t>Depósito Rescisão Sem Justa Causa</t>
  </si>
  <si>
    <t xml:space="preserve">Indenização Adicional </t>
  </si>
  <si>
    <t>1.2</t>
  </si>
  <si>
    <t>1.3</t>
  </si>
  <si>
    <t>97649</t>
  </si>
  <si>
    <t>2.1</t>
  </si>
  <si>
    <t xml:space="preserve">97650 </t>
  </si>
  <si>
    <t>2.2</t>
  </si>
  <si>
    <t>2.3</t>
  </si>
  <si>
    <t>2.4</t>
  </si>
  <si>
    <t>PAREDES DE ALVENARIA</t>
  </si>
  <si>
    <t>101966</t>
  </si>
  <si>
    <t>CHAPIM SOBRE MUROS LINEARES, EM GRANITO OU MÁRMORE, L = 25 CM, ASSENTADO COM ARGAMASSA 1:6 COM ADITIVO. AF_11/2020</t>
  </si>
  <si>
    <t>TELHAMENTO COM TELHA DE AÇO/ALUMÍNIO E = 0,5 MM, COM ATÉ 2 ÁGUAS, INCLUSO IÇAMENTO. AF_07/2019</t>
  </si>
  <si>
    <t>TRAMA DE AÇO COMPOSTA POR TERÇAS PARA TELHADOS DE ATÉ 2 ÁGUAS PARA TELHA ONDULADA DE FIBROCIMENTO, METÁLICA, PLÁSTICA OU TERMOACÚSTICA, INCLUSO TRANSPORTE VERTICAL. AF_07/2019</t>
  </si>
  <si>
    <t>PONTALETES METÁLICOS SOLDADOS PERFIL "U" EM CHAPA 
ACO DOBRADA, E = 3,04 MM, H = 20 CM,  ABAS = 5 CM</t>
  </si>
  <si>
    <t>PONTALETES METÁLICOS SOLDADOS PERFIL "U" ENRIJECIDO 
DE ACO GALVANIZADO, DOBRADO, 150 X 60 X 20 MM</t>
  </si>
  <si>
    <t>ALVENARIA DE VEDAÇÃO COM ELEMENTO VAZADO DE CONCRETO, VENEZIANA *39 X 22 X 15* CM</t>
  </si>
  <si>
    <t xml:space="preserve">SERVIÇOS COMPLEMENTARES </t>
  </si>
  <si>
    <t>6.2</t>
  </si>
  <si>
    <t>6.3</t>
  </si>
  <si>
    <t>CALHA EM CHAPA DE AÇO GALVANIZADO NÚMERO 24, DESENVOLVIMENTO DE 33 CM, M AS INCLUSO TRANSPORTE VERTICAL. AF_07/2019</t>
  </si>
  <si>
    <t>TUBO PVC, SÉRIE R, ÁGUA PLUVIAL, DN 100 MM, FORNECIDO E INSTALADO EM CONDUTORES VERTICAIS DE ÁGUAS PLUVIAIS. AF_06/2022</t>
  </si>
  <si>
    <t xml:space="preserve">89578 </t>
  </si>
  <si>
    <t>7.1</t>
  </si>
  <si>
    <t>7.2</t>
  </si>
  <si>
    <t>7.3</t>
  </si>
  <si>
    <t>COMP-02</t>
  </si>
  <si>
    <t>COMP-03</t>
  </si>
  <si>
    <t>COMP-04</t>
  </si>
  <si>
    <t>COMP-05</t>
  </si>
  <si>
    <t>4.2</t>
  </si>
  <si>
    <t>4.3</t>
  </si>
  <si>
    <t>4.4</t>
  </si>
  <si>
    <t>4.5</t>
  </si>
  <si>
    <r>
      <rPr>
        <b/>
        <sz val="11"/>
        <color rgb="FF000000"/>
        <rFont val="Calibri"/>
        <family val="2"/>
        <scheme val="minor"/>
      </rPr>
      <t xml:space="preserve">ITEM DE REFERÊNCIA : </t>
    </r>
    <r>
      <rPr>
        <sz val="11"/>
        <color rgb="FF000000"/>
        <rFont val="Calibri"/>
        <family val="2"/>
        <scheme val="minor"/>
      </rPr>
      <t>SINAPI -ES 12-22  ---  CÓDIGO: 94227</t>
    </r>
  </si>
  <si>
    <t>88323</t>
  </si>
  <si>
    <t>TELHADISTA COM ENCARGOS COMPLEMENTARES</t>
  </si>
  <si>
    <t>93281</t>
  </si>
  <si>
    <t>GUINCHO ELÉTRICO DE COLUNA, CAPACIDADE 400 KG, COM MOTO FREIO, MOTOR TRIFÁSICO DE 1,25 CV - CHP DIURNO. AF_03/2016</t>
  </si>
  <si>
    <t>CHP</t>
  </si>
  <si>
    <t>0,0132000</t>
  </si>
  <si>
    <t>93282</t>
  </si>
  <si>
    <t>GUINCHO ELÉTRICO DE COLUNA, CAPACIDADE 400 KG, COM MOTO FREIO, MOTOR TRIFÁSICO DE 1,25 CV - CHI DIURNO. AF_03/2016</t>
  </si>
  <si>
    <t>CHI</t>
  </si>
  <si>
    <t>0,0183000</t>
  </si>
  <si>
    <t>REMOÇÃO DE CALHA METÁLICA OU PVC, INCLUSIVE SUPORTE</t>
  </si>
  <si>
    <t>RETIRADA DE CALHA METÁLICA OU PVC, INCLUSIVE SUPORTE</t>
  </si>
  <si>
    <r>
      <rPr>
        <b/>
        <sz val="11"/>
        <color rgb="FF000000"/>
        <rFont val="Calibri"/>
        <family val="2"/>
        <scheme val="minor"/>
      </rPr>
      <t>ITEM DE REFERÊNCIA :</t>
    </r>
    <r>
      <rPr>
        <sz val="11"/>
        <color rgb="FF000000"/>
        <rFont val="Calibri"/>
        <family val="2"/>
        <scheme val="minor"/>
      </rPr>
      <t xml:space="preserve"> DER-ES 11-22  ---  CÓDIGO: 030304</t>
    </r>
  </si>
  <si>
    <t>ÍNDICE DE PREÇO PARA REMOÇÃO DE ENTULHO DECORRENTE DA EXECUÇÃO DE OBRAS (CLASSE A CONAMA - NBR 10.004 - CLASSE II-B), INCLUINDO ALUGUEL DA CAÇAMBA, CARGA, TRANSPORTE E DESCARGA EM ÁREA LICENCIADA</t>
  </si>
  <si>
    <t>COMP-09</t>
  </si>
  <si>
    <r>
      <rPr>
        <b/>
        <sz val="11"/>
        <color rgb="FF000000"/>
        <rFont val="Calibri"/>
        <family val="2"/>
        <scheme val="minor"/>
      </rPr>
      <t>ITEM DE REFERÊNCIA :</t>
    </r>
    <r>
      <rPr>
        <sz val="11"/>
        <color rgb="FF000000"/>
        <rFont val="Calibri"/>
        <family val="2"/>
        <scheme val="minor"/>
      </rPr>
      <t xml:space="preserve"> DER-ES 11-22  ---  CÓDIGO: 090403</t>
    </r>
  </si>
  <si>
    <t>PEDREIRO COM ENCARGOS COMPLEMENTARES</t>
  </si>
  <si>
    <t>AREIA MEDIA - POSTO JAZIDA/FORNECEDOR (RETIRADO NA JAZIDA, SEM TRANSPORTE)</t>
  </si>
  <si>
    <t xml:space="preserve"> BLOCO CERAMICO / TIJOLO VAZADO PARA ALVENARIA DE VEDACAO, FUROS NA VERTICAL, 14 X 19 X 39 CM (NBR 15270)</t>
  </si>
  <si>
    <t xml:space="preserve"> PEDRA BRITADA N. 2 (19 A 38 MM) POSTO PEDREIRA/FORNECEDOR, SEM FRETE</t>
  </si>
  <si>
    <t xml:space="preserve"> PEDRA BRITADA N. 1 (9,5 a 19 MM) POSTO PEDREIRA/FORNECEDOR, SEM FRETE</t>
  </si>
  <si>
    <t xml:space="preserve"> CIMENTO PORTLAND DE ALTO FORNO (AF) CP III-40</t>
  </si>
  <si>
    <t xml:space="preserve"> PREGO DE ACO POLIDO COM CABECA 18 X 27 (2 1/2 X 10) </t>
  </si>
  <si>
    <t>DESMOLDANTE PROTETOR PARA FORMAS DE MADEIRA, DE BASE OLEOSA EMULSIONADA EM AGUA</t>
  </si>
  <si>
    <t xml:space="preserve"> SARRAFO *2,5 X 10* CM EM PINUS, MISTA OU EQUIVALENTE DA REGIAO - BRUTA </t>
  </si>
  <si>
    <t xml:space="preserve"> TABUA *2,5 X 30 CM EM PINUS, MISTA OU EQUIVALENTE DA REGIAO - BRUTA </t>
  </si>
  <si>
    <t xml:space="preserve"> CAL HIDRATADA CH-I PARA ARGAMASSAS </t>
  </si>
  <si>
    <t>PLATIBANDA DE ALVENARIA DE BLOCO CERÂMICO 14X19X39CM, ASSENTADO COM ARGAMASSA DE CIMENTO, CAL HIDRATADA CH1 E AREIA NO TRAÇO 1:0,5:8, AMARRADA COM PILARETES E VIGA EM CONC. ARM. A CADA 2M (ALTURA MAX=2,7M), EXCL. REVEST.</t>
  </si>
  <si>
    <t xml:space="preserve"> ELEMENTO VAZADO DE CONCRETO, VENEZIANA *39 X 22 X 15* CM </t>
  </si>
  <si>
    <t>ARGAMASSA TRAÇO 1:3 (EM VOLUME DE CIMENTO E AREIA MÉDIA ÚMIDA), PREPARO MECÂNICO COM BETONEIRA 600 L. AF_08/2019</t>
  </si>
  <si>
    <r>
      <rPr>
        <b/>
        <sz val="11"/>
        <color rgb="FF000000"/>
        <rFont val="Calibri"/>
        <family val="2"/>
        <scheme val="minor"/>
      </rPr>
      <t>ITEM DE REFERÊNCIA :</t>
    </r>
    <r>
      <rPr>
        <sz val="11"/>
        <color rgb="FF000000"/>
        <rFont val="Calibri"/>
        <family val="2"/>
        <scheme val="minor"/>
      </rPr>
      <t xml:space="preserve"> SINAPI-ES 12-22  ---  CÓDIGO: 103317</t>
    </r>
  </si>
  <si>
    <t>0,0087000</t>
  </si>
  <si>
    <t>0,7300000</t>
  </si>
  <si>
    <t>REBOCO TIPO PAULISTA DE ARGAMASSA DE CIMENTO, CAL HIDRATADA CH1 E AREIA LAVADA TRAÇO 1:0.5:6, ESPESSURA
25 MM</t>
  </si>
  <si>
    <r>
      <rPr>
        <b/>
        <sz val="11"/>
        <color rgb="FF000000"/>
        <rFont val="Calibri"/>
        <family val="2"/>
        <scheme val="minor"/>
      </rPr>
      <t>ITEM DE REFERÊNCIA :</t>
    </r>
    <r>
      <rPr>
        <sz val="11"/>
        <color rgb="FF000000"/>
        <rFont val="Calibri"/>
        <family val="2"/>
        <scheme val="minor"/>
      </rPr>
      <t xml:space="preserve"> DER-ES 11-22  ---  CÓDIGO: 120303</t>
    </r>
  </si>
  <si>
    <t>5.2</t>
  </si>
  <si>
    <t>5.3</t>
  </si>
  <si>
    <t>5.4</t>
  </si>
  <si>
    <t>5.5</t>
  </si>
  <si>
    <t>5.6</t>
  </si>
  <si>
    <r>
      <rPr>
        <b/>
        <sz val="11"/>
        <color rgb="FF000000"/>
        <rFont val="Calibri"/>
        <family val="2"/>
        <scheme val="minor"/>
      </rPr>
      <t>ITEM DE REFERÊNCIA :</t>
    </r>
    <r>
      <rPr>
        <sz val="11"/>
        <color rgb="FF000000"/>
        <rFont val="Calibri"/>
        <family val="2"/>
        <scheme val="minor"/>
      </rPr>
      <t xml:space="preserve"> SINAPI-ES 12-22  ---  CÓDIGO: 92580</t>
    </r>
  </si>
  <si>
    <t>0,0068000</t>
  </si>
  <si>
    <t>0,0094000</t>
  </si>
  <si>
    <t>MONTADOR DE ESTRUTURA METÁLICA COM ENCARGOS COMPLEMENTARES</t>
  </si>
  <si>
    <t>0,2130000</t>
  </si>
  <si>
    <t>0,1060000</t>
  </si>
  <si>
    <t>0,2428000</t>
  </si>
  <si>
    <t xml:space="preserve">ELETRODO REVESTIDO AWS - E-6010, DIAMETRO IGUAL A 4,00 MM </t>
  </si>
  <si>
    <t xml:space="preserve"> PERFIL "U" EM CHAPA ACO DOBRADA, E = 3,04 MM, H = 20 CM, ABAS = 5 CM (4,47 KG/M) </t>
  </si>
  <si>
    <t>PORTA EM ALUMÍNIO DE ABRIR TIPO VENEZIANA COM GUARNIÇÃO, FIXAÇÃO COM PARAFUSOS - FORNECIMENTO E INSTALAÇÃO. AF_12/2019</t>
  </si>
  <si>
    <t>PERFIL "U" ENRIJECIDO DE ACO GALVANIZADO, DOBRADO, 150 X 60 X 20 MM, E = 3,00 MM OU 200 X 75 X 25 MM, E = 3,75 MM</t>
  </si>
  <si>
    <t>ESCADA TIPO MARINHEIRO DE TUBO DE FERRO 1" E 3/4", COM H=4.20M, PARA ACESSO A CAIXA D'ÁGUA, INCLUSIVE PINTURA EM ESMALTE SINTÉTICO</t>
  </si>
  <si>
    <r>
      <rPr>
        <b/>
        <sz val="11"/>
        <color rgb="FF000000"/>
        <rFont val="Calibri"/>
        <family val="2"/>
        <scheme val="minor"/>
      </rPr>
      <t>ITEM DE REFERÊNCIA :</t>
    </r>
    <r>
      <rPr>
        <sz val="11"/>
        <color rgb="FF000000"/>
        <rFont val="Calibri"/>
        <family val="2"/>
        <scheme val="minor"/>
      </rPr>
      <t xml:space="preserve"> DER-ES 11-22  ---  CÓDIGO: 200513</t>
    </r>
  </si>
  <si>
    <t xml:space="preserve">FUNDO ANTICORROSIVO PARA METAIS FERROSOS (ZARCAO) </t>
  </si>
  <si>
    <t xml:space="preserve"> LIXA EM FOLHA PARA FERRO, NUMERO 150</t>
  </si>
  <si>
    <t xml:space="preserve"> TUBO ACO GALVANIZADO COM COSTURA, CLASSE LEVE, DN 20 MM ( 3/4"), E = 2,25 MM, *1,3* KG/M</t>
  </si>
  <si>
    <t xml:space="preserve"> TUBO ACO GALVANIZADO COM COSTURA, CLASSE LEVE, DN 25 MM ( 1"), E = 2,65 MM, *2,11* KG/M (NBR 5580)</t>
  </si>
  <si>
    <t>CHAPISCO APLICADO EM ALVENARIA (SEM PRESENÇA DE VÃOS) E ESTRUTURAS DE M2 CRCONCRETO DE FACHADA, COM COLHER DE PEDREIRO. ARGAMASSA TRAÇO 1:3 COM PREPARO MANUAL. AF_10/2022</t>
  </si>
  <si>
    <t>PINTURA COM TINTA ALQUÍDICA DE FUNDO (TIPO ZARCÃO) PULVERIZADA SOBRE PERFIL METÁLICO EXECUTADO EM FÁBRICA (POR DEMÃO). AF_01/2020_PE</t>
  </si>
  <si>
    <t>% SINAPI</t>
  </si>
  <si>
    <t>5.7</t>
  </si>
  <si>
    <t>RUFO EM CHAPA DE AÇO GALVANIZADO NÚMERO 24, CORTE DE 25 CM, INCLUSO TRANSPORTE VERTICAL. AF_07/2019</t>
  </si>
  <si>
    <t>Telhado 01 (norte)</t>
  </si>
  <si>
    <t>J1</t>
  </si>
  <si>
    <t>J2</t>
  </si>
  <si>
    <t>telhado 01 (norte)</t>
  </si>
  <si>
    <t>telhado 02 (oeste)</t>
  </si>
  <si>
    <t>CONSIDERANDO PROJEÇÃO INTERNA DA COBERTURA</t>
  </si>
  <si>
    <t>área tecnica 01</t>
  </si>
  <si>
    <t>calha 01</t>
  </si>
  <si>
    <t>calha 02</t>
  </si>
  <si>
    <t>vão para escada marinheiro (área tecnica 01)</t>
  </si>
  <si>
    <t>REFORMA PARCIAL DA COBERTURA DO HOSPITAL MATERNIDADE SAGRADO CORAÇÃO DE MARIA</t>
  </si>
  <si>
    <t>M²</t>
  </si>
  <si>
    <t>1.4</t>
  </si>
  <si>
    <t>obs: ver medidas  prancha 01/04</t>
  </si>
  <si>
    <t>obs: ver medidas  prancha 01/01</t>
  </si>
  <si>
    <t>obs: ver medidas  prancha 02/04</t>
  </si>
  <si>
    <t>COBERTURA METÁLICA</t>
  </si>
  <si>
    <t>5.8</t>
  </si>
  <si>
    <t>ADMINISTRAÇÃO LOCAL</t>
  </si>
  <si>
    <r>
      <rPr>
        <b/>
        <sz val="11"/>
        <color rgb="FF000000"/>
        <rFont val="Calibri"/>
        <family val="2"/>
        <scheme val="minor"/>
      </rPr>
      <t xml:space="preserve">ITEM DE REFERÊNCIA : </t>
    </r>
    <r>
      <rPr>
        <sz val="11"/>
        <color rgb="FF000000"/>
        <rFont val="Calibri"/>
        <family val="2"/>
        <scheme val="minor"/>
      </rPr>
      <t>DER -ES 12-22  ---  CÓDIGO: 020305</t>
    </r>
  </si>
  <si>
    <t>PLACA DE OBRA (PARA CONSTRUCAO CIVIL) EM CHAPA GALVANIZADA *N. 22*, ADESIVADA DE *2,4 X 1,2* M (SEM POSTES PARA FIXACAO)</t>
  </si>
  <si>
    <t>m²</t>
  </si>
  <si>
    <t xml:space="preserve">PLACA DE OBRA NAS DIMENSÕES DE 2,4 X 1,2 M </t>
  </si>
  <si>
    <t>PLACA DE OBRA NAS DIMENSÕES DE 2,4x1,2 M</t>
  </si>
  <si>
    <t>PONTALETE *7,5 X 7,5* CM EM PINUS, MISTA OU EQUIVALENTE DA REGIAO - BRUTA</t>
  </si>
  <si>
    <t>SARRAFO *2,5 X 10* CM EM PINUS, MISTA OU EQUIVALENTE DA REGIAO - BRUTA</t>
  </si>
  <si>
    <t>m</t>
  </si>
  <si>
    <t>PREGO DE ACO POLIDO COM CABECA 18 X 27 (2 1/2 X 10)</t>
  </si>
  <si>
    <t>kg</t>
  </si>
  <si>
    <t>mês</t>
  </si>
  <si>
    <t xml:space="preserve">ITEM DE REFERÊNCIA : </t>
  </si>
  <si>
    <t>ITEM DE REFERÊNCIA :</t>
  </si>
  <si>
    <t>SUPORTE EM CANTONEIRA PARA INSTALAÇAO DE CALHA PLUVIAL 38,1 MM X 3,17 MM (1 PÇ POR METRO)</t>
  </si>
  <si>
    <t>2.5</t>
  </si>
  <si>
    <t>RETIDADA DE RESERVATÓRIO DE ÁGUA DE 10.000 A 20.000 LITROS INCLUSIVE TUBULAÇÃO DE LIGAÇÃO</t>
  </si>
  <si>
    <r>
      <rPr>
        <b/>
        <sz val="11"/>
        <color rgb="FF000000"/>
        <rFont val="Calibri"/>
        <family val="2"/>
        <scheme val="minor"/>
      </rPr>
      <t>ITEM DE REFERÊNCIA :</t>
    </r>
    <r>
      <rPr>
        <sz val="11"/>
        <color rgb="FF000000"/>
        <rFont val="Calibri"/>
        <family val="2"/>
        <scheme val="minor"/>
      </rPr>
      <t xml:space="preserve"> DER-ES 11-22  ---  CÓDIGO: 010227</t>
    </r>
  </si>
  <si>
    <t>GUINDASTE HIDRÁULICO AUTOPROPELIDO, COM LANÇA TELESCÓPICA 28,80 M, CAPACIDADE MÁXIMA 30 T, POTÊNCIA 97 KW, TRAÇÃO 4 X 4 - CHP DIURNO. AF_11/
2014</t>
  </si>
  <si>
    <t>GUINDASTE HIDRÁULICO AUTOPROPELIDO, COM LANÇA TELESCÓPICA 28,80 M, CAPACIDADE MÁXIMA 30 T, POTÊNCIA 97 KW, TRAÇÃO 4 X 4 - CHP DIURNO. AF_11/
2015</t>
  </si>
  <si>
    <t>COMP-13</t>
  </si>
  <si>
    <t>7.4</t>
  </si>
  <si>
    <r>
      <rPr>
        <b/>
        <sz val="11"/>
        <color rgb="FF000000"/>
        <rFont val="Calibri"/>
        <family val="2"/>
        <scheme val="minor"/>
      </rPr>
      <t>ITEM DE REFERÊNCIA :</t>
    </r>
    <r>
      <rPr>
        <sz val="11"/>
        <color rgb="FF000000"/>
        <rFont val="Calibri"/>
        <family val="2"/>
        <scheme val="minor"/>
      </rPr>
      <t xml:space="preserve"> SINAPI-ES 12-22  ---  CÓDIGO: 102609</t>
    </r>
  </si>
  <si>
    <t xml:space="preserve"> ADAPTADOR PVC SOLDAVEL, COM FLANGES E ANEL DE VEDACAO, 60 MM X 2", PARA CAIXA UN 
D' AGUA</t>
  </si>
  <si>
    <t xml:space="preserve"> ADAPTADOR PVC SOLDAVEL, COM FLANGE E ANEL DE VEDACAO, 32 MM X 1", PARA CAIXA D'AGUA</t>
  </si>
  <si>
    <t xml:space="preserve"> TORNEIRA DE BOIA CONVENCIONAL PARA CAIXA D'AGUA, 1", AGUA FRIA, COM HASTE E TORNEIRA METALICOS E BALAO PLASTICO</t>
  </si>
  <si>
    <t xml:space="preserve">TUBO PVC, SOLDAVEL, DE 32 MM, AGUA FRIA (NBR-5648) </t>
  </si>
  <si>
    <t xml:space="preserve">TUBO PVC, SOLDAVEL, DE 60 MM, AGUA FRIA (NBR-5648) </t>
  </si>
  <si>
    <t>NOVAS CAIXAS</t>
  </si>
  <si>
    <t>PAREDE 01</t>
  </si>
  <si>
    <t>PAREDE 02</t>
  </si>
  <si>
    <t>PAREDE 03</t>
  </si>
  <si>
    <t>PAREDE 04</t>
  </si>
  <si>
    <t>PAREDE 05</t>
  </si>
  <si>
    <t>PAREDE 06 INCLINADA</t>
  </si>
  <si>
    <t>PAREDE 07 INCLINADA</t>
  </si>
  <si>
    <t>PAREDE 08 DIVISA COM TELHADO ANTIGO</t>
  </si>
  <si>
    <t>MÉDIA &gt;</t>
  </si>
  <si>
    <t>obs: ver medidas  prancha 03/04</t>
  </si>
  <si>
    <t>obs: ver medidas  prancha 02/04 e 03/04</t>
  </si>
  <si>
    <t>PAREDE 04 DIVISA COM TELHADO ANTIGO</t>
  </si>
  <si>
    <t xml:space="preserve">será pintado apenas a parte externa   </t>
  </si>
  <si>
    <t xml:space="preserve">JOÃO NEIVA-ES                         </t>
  </si>
  <si>
    <t>BDI SERVIÇOS= 24,83%       
L.SOCIAIS 116,32%</t>
  </si>
  <si>
    <t>BDI SERVIÇOS= 24,83%      
L.SOCIAIS 116,32%</t>
  </si>
  <si>
    <t>BDI SERVIÇOS= 24,83%    
L.SOCIAIS 116,32%</t>
  </si>
  <si>
    <t>CAIXA D'AGUA FIBRA DE VIDRO PARA 2000 LITROS, COM TAMPA  - FORNECIMENTO E INSTALAÇÃO, INCLUSIVE ACESSÓRIOS</t>
  </si>
  <si>
    <t xml:space="preserve"> CAIXA D'AGUA FIBRA DE VIDRO PARA 2000 LITROS, COM TAMPA</t>
  </si>
  <si>
    <t>JOELHO, PVC SOLDAVEL, 45 GRAUS, 32 MM, COR MARROM, PARA AGUA FRIA PREDIAL</t>
  </si>
  <si>
    <t xml:space="preserve"> JOELHO, PVC SOLDAVEL, 45 GRAUS, 60 MM, COR MARROM, PARA AGUA FRIA PREDIAL UN CR 40,61</t>
  </si>
  <si>
    <t xml:space="preserve">TE SOLDAVEL, PVC, 90 GRAUS, 32 MM, PARA AGUA FRIA PREDIAL (NBR 5648) </t>
  </si>
  <si>
    <t xml:space="preserve"> TE SOLDAVEL, PVC, 90 GRAUS, 60 MM, PARA AGUA FRIA PREDIAL (NBR 5648) </t>
  </si>
  <si>
    <t xml:space="preserve"> Índice de preço para remoção de entulho decorrente da execução de obras (Classe A CONAMA - NBR 10.004 - Classe II-B), incluindo aluguel da caçamba, carga, transporte e descarga em área licenciada</t>
  </si>
  <si>
    <t>LOCAÇÃO DE ANDAIME METÁLICO PARA TRABALHO EM FACHADA DE EDIFÍCO (ALUGUEL DE 1 M² POR 1 MÊS) INCLUSIVE FRETE, MONTAGEM E DESMONTAGEM</t>
  </si>
  <si>
    <r>
      <rPr>
        <b/>
        <sz val="11"/>
        <color rgb="FF000000"/>
        <rFont val="Calibri"/>
        <family val="2"/>
        <scheme val="minor"/>
      </rPr>
      <t>ITEM DE REFERÊNCIA :</t>
    </r>
    <r>
      <rPr>
        <sz val="11"/>
        <color rgb="FF000000"/>
        <rFont val="Calibri"/>
        <family val="2"/>
        <scheme val="minor"/>
      </rPr>
      <t xml:space="preserve"> DER-ES 12-22  ---  CÓDIGO: 020339</t>
    </r>
  </si>
  <si>
    <t xml:space="preserve">TELHADO MENOR </t>
  </si>
  <si>
    <t>Fachada interna</t>
  </si>
  <si>
    <t>fachada externa</t>
  </si>
  <si>
    <t>TELHADO MAIOR</t>
  </si>
  <si>
    <t>fachada externa 01</t>
  </si>
  <si>
    <t>fachada externa 02</t>
  </si>
  <si>
    <t>ver medidas prancha 03/04</t>
  </si>
  <si>
    <t>MEMÓRIA DE CALCULO COMP-09</t>
  </si>
  <si>
    <t>QUANT.</t>
  </si>
  <si>
    <t>COMP</t>
  </si>
  <si>
    <t>ALTURA</t>
  </si>
  <si>
    <t>PONTALE 01</t>
  </si>
  <si>
    <t>PONTALE 02</t>
  </si>
  <si>
    <t>PONTALE 03</t>
  </si>
  <si>
    <t>PONTALE 04</t>
  </si>
  <si>
    <t>PONTALE 05</t>
  </si>
  <si>
    <t>PONTALE 06</t>
  </si>
  <si>
    <t>PONTALE 07</t>
  </si>
  <si>
    <t>PONTALE 08</t>
  </si>
  <si>
    <t>PÉS DOS PONTALETES</t>
  </si>
  <si>
    <t>PEÇA TRANSVERSAL SUPERIOR</t>
  </si>
  <si>
    <t>metros</t>
  </si>
  <si>
    <t>coef</t>
  </si>
  <si>
    <t>LARGURA</t>
  </si>
  <si>
    <t>TELHADO OESTE (MAIOR) COMPRIMENTO DOS PONTALETES</t>
  </si>
  <si>
    <t>KG/M²</t>
  </si>
  <si>
    <t>PESO POR METRO QUADRADO DOS PONTALETES</t>
  </si>
  <si>
    <r>
      <t xml:space="preserve"> PARAFUSO DE ACO TIPO CHUMBADOR PARABOLT, DIAMETRO 1/2", COMPRIMENTO 75 MM </t>
    </r>
    <r>
      <rPr>
        <sz val="11"/>
        <color rgb="FFFF0000"/>
        <rFont val="Calibri"/>
        <family val="2"/>
        <scheme val="minor"/>
      </rPr>
      <t>(2 PARAFUSOS POR PONTALETE)</t>
    </r>
  </si>
  <si>
    <t>TOTAL POR VÃO DE 1,6 METROS ENTRE TESOURA</t>
  </si>
  <si>
    <t>DESCRIÇÃO (SOMATÓRIO E CONVERSÃO)</t>
  </si>
  <si>
    <t xml:space="preserve">ÁREA DE ABRANGENCIA DE UM VÃO DE UMA TESOURA </t>
  </si>
  <si>
    <t>MEMÓRIA DE CALCULO COMP-10</t>
  </si>
  <si>
    <t>TELHADO NORTE (MENOR) COMPRIMENTO DOS PONTALETES</t>
  </si>
  <si>
    <r>
      <t xml:space="preserve"> PARAFUSO DE ACO TIPO CHUMBADOR PARABOLT, DIAMETRO 1/2", COMPRIMENTO 75 MM  </t>
    </r>
    <r>
      <rPr>
        <sz val="11"/>
        <color rgb="FFFF0000"/>
        <rFont val="Calibri"/>
        <family val="2"/>
        <scheme val="minor"/>
      </rPr>
      <t>(1</t>
    </r>
    <r>
      <rPr>
        <sz val="1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PARAFUSO POR PONTALETE)</t>
    </r>
  </si>
  <si>
    <t>obs: encarregado 3 x 1mês   , engenheiro 3x 8h</t>
  </si>
  <si>
    <t>Ver medidas prancha 04/04</t>
  </si>
  <si>
    <t>REMOÇÃO DE TRAMA DE MADEIRA PARA COBERTURA, DE FORMA MANUAL, SEM REAPROVEITAMENTO. AF_09/2023</t>
  </si>
  <si>
    <t>REMOÇÃO DE TELHAS DE FIBROCIMENTO, METÁLICA E CERÂMICA, DE FORMA MECANIZADA, COM USO DE GUINDASTE, SEM REAPROVEITAMENTO. AF_09/2023</t>
  </si>
  <si>
    <t>DEMOLIÇÃO DE ALVENARIA DE BLOCO FURADO, DE FORMA MANUAL, SEM REAPROVEITAMENTO. AF_09/2023</t>
  </si>
  <si>
    <t>APLICAÇÃO MANUAL DE FUNDO SELADOR ACRÍLICO EM SUPERFÍCIES EXTERNAS DE SACADA DE EDIFÍCIOS DE MÚLTIPLOS PAVIMENTOS. AF_03/2024</t>
  </si>
  <si>
    <t>APLICAÇÃO MANUAL DE TINTA LÁTEX ACRÍLICA EM SUPERFÍCIES EXTERNAS DE SACADA DE EDIFÍCIOS DE MÚLTIPLOS PAVIMENTOS, DUAS DEMÃOS. AF_03/2024</t>
  </si>
  <si>
    <t>1.5</t>
  </si>
  <si>
    <t xml:space="preserve"> TAPUME COM COMPENSADO DE MADEIRA. AF_03/2024  </t>
  </si>
  <si>
    <t>Comprimento ( rua Eurico sales)</t>
  </si>
  <si>
    <t>Lateral ( junção ao hospital)</t>
  </si>
  <si>
    <t xml:space="preserve"> CARPINTEIRO DE ESQUADRIAS (HORISTA)</t>
  </si>
  <si>
    <t xml:space="preserve"> AUXILIAR DE PEDREIRO (HORISTA) </t>
  </si>
  <si>
    <t>4813 (SP)</t>
  </si>
  <si>
    <t xml:space="preserve"> ENCARREGADO GERAL DE OBRAS (MENSALISTA)</t>
  </si>
  <si>
    <t>ENGENHEIRO CIVIL DE OBRA JUNIOR (HORISTA)</t>
  </si>
  <si>
    <t xml:space="preserve"> AJUDANTE DE ESTRUTURAS METALICAS (HORISTA)</t>
  </si>
  <si>
    <t xml:space="preserve"> TELHADOR / TELHADISTA (HORISTA)</t>
  </si>
  <si>
    <t xml:space="preserve"> ENCANADOR OU BOMBEIRO HIDRÁULICO COM ENCARGOS COMPLEMENTARES</t>
  </si>
  <si>
    <t xml:space="preserve">AUXILIAR DE ENCANADOR OU BOMBEIRO HIDRÁULICO COM ENCARGOS COMPLEMENTARES </t>
  </si>
  <si>
    <t>CARPINTEIRO DE FORMAS PARA CONCRETO (HORISTA)</t>
  </si>
  <si>
    <t xml:space="preserve"> CARPINTEIRO AUXILIAR (HORISTA)</t>
  </si>
  <si>
    <t xml:space="preserve"> ARMADOR (HORISTA)</t>
  </si>
  <si>
    <t xml:space="preserve"> ACO CA-50, 10,0 MM, OU 12,5 MM, OU 16,0 MM, OU 20,0 MM, DOBRADO E
CORTADO</t>
  </si>
  <si>
    <t xml:space="preserve"> ACO CA-25, 6,3 MM OU 8,0 MM, VERGALHAO</t>
  </si>
  <si>
    <t xml:space="preserve"> ARAME RECOZIDO 16 BWG, D = 1,65 MM (0,016 KG/M) OU 18 BWG, D = 1,25 MM
(0,01 KG/M)</t>
  </si>
  <si>
    <t xml:space="preserve"> AUXILIAR DE SERVICOS GERAIS (HORISTA)</t>
  </si>
  <si>
    <t xml:space="preserve"> MONTADOR DE ESTRUTURAS METALICAS HORISTA</t>
  </si>
  <si>
    <t>SOLDADOR (HORISTA)</t>
  </si>
  <si>
    <t>43692 (SP)</t>
  </si>
  <si>
    <t>FUNDO ANTICORROSIVO PARA METAIS FERROSOS (ZARCAO)</t>
  </si>
  <si>
    <t>Locação de andaime metálico para fachada - tipo torre (aluguel mensal)</t>
  </si>
  <si>
    <t xml:space="preserve"> CHUMBADOR DE ACO ZINCADO, DIAMETRO 1/2", COMPRIMENTO 75 MM</t>
  </si>
  <si>
    <t xml:space="preserve"> CANTONEIRA ACO ABAS IGUAIS (QUALQUER BITOLA), ESPESSURA ENTRE 1/8" E 1/4"</t>
  </si>
  <si>
    <t xml:space="preserve"> PINTOR (HORISTA)</t>
  </si>
  <si>
    <t xml:space="preserve"> AREIA MEDIA - POSTO JAZIDA/FORNECEDOR (RETIRADO NA JAZIDA, SEM
TRANSPORTE)</t>
  </si>
  <si>
    <t>TINTA ESMALTE SINTETICO PREMIUM FOSCO</t>
  </si>
  <si>
    <t xml:space="preserve"> ENCANADOR OU BOMBEIRO HIDRAULICO (HORISTA)</t>
  </si>
  <si>
    <t xml:space="preserve"> AUXILIAR DE ENCANADOR OU BOMBEIRO HIDRAULICO (HORISTA)</t>
  </si>
  <si>
    <t>REGISTRO DE ESFERA, PVC, COM VOLANTE, VS, ROSCAVEL, DN 1", COM CORPO
DIVIDIDO</t>
  </si>
  <si>
    <t xml:space="preserve"> REGISTRO DE ESFERA, PVC, COM VOLANTE, VS, ROSCAVEL, DN 2", COM CORPO
DIVIDIDO</t>
  </si>
  <si>
    <t>1.6</t>
  </si>
  <si>
    <r>
      <rPr>
        <b/>
        <sz val="11"/>
        <color rgb="FF000000"/>
        <rFont val="Calibri"/>
        <family val="2"/>
        <scheme val="minor"/>
      </rPr>
      <t>ITEM DE REFERÊNCIA :</t>
    </r>
    <r>
      <rPr>
        <sz val="11"/>
        <color rgb="FF000000"/>
        <rFont val="Calibri"/>
        <family val="2"/>
        <scheme val="minor"/>
      </rPr>
      <t xml:space="preserve"> </t>
    </r>
  </si>
  <si>
    <t>RETIRADA PARCIAL E REINSTALAÇÃO DE SPDA EXISTENTE</t>
  </si>
  <si>
    <t>Barracão para almoxarifado área de 10.90m2, de chapa de compensado de 12mm e pontalete 8x8cm, piso
cimentado e cobertura de telhas de fibrocimento de 6mm, incl. ponto de luz, conf. projeto (1 utilização)</t>
  </si>
  <si>
    <t>Unidade de sanitário e vestiário p/ até 20 func. área de 18.15m2, paredes de chapa compens. 12mm e pontalete 8x8cm, piso cimentado, cobert. telha fibroc. 6mm, incl. instalação de luz e cx. de inspeção, conf.projeto (1 utilização)</t>
  </si>
  <si>
    <t>INCC</t>
  </si>
  <si>
    <t>Orçamentista:Jefter dos Santos Ladislau     Crea ES: 043139/D               Referêncial de Preços: SINAPI SEM DESONERAÇÃO - MAIO 2025        
                                                                                                                                          DER-ES MARÇO 2025   ATUALIZADO INCC MAIO 2025 (1,10%)</t>
  </si>
  <si>
    <t>30304 
(03-2025) INCC 1,1% (05-2025)</t>
  </si>
  <si>
    <t>20346
(03-2025) INCC 1,1% (05-2025)</t>
  </si>
  <si>
    <r>
      <t xml:space="preserve"> ELETRICISTA (HORISTA)  </t>
    </r>
    <r>
      <rPr>
        <sz val="11"/>
        <color rgb="FFEE0000"/>
        <rFont val="Calibri"/>
        <family val="2"/>
        <scheme val="minor"/>
      </rPr>
      <t>(2 PROFISSIONAIS X 5 DIAS)</t>
    </r>
  </si>
  <si>
    <r>
      <t xml:space="preserve"> AJUDANTE DE ELETRICISTA (HORISTA) </t>
    </r>
    <r>
      <rPr>
        <sz val="11"/>
        <color rgb="FFED0000"/>
        <rFont val="Calibri"/>
        <family val="2"/>
        <scheme val="minor"/>
      </rPr>
      <t>(4 PROFISSIONAIS X 5 DIAS)</t>
    </r>
  </si>
  <si>
    <r>
      <t>AUXILIAR TECNICO / ASSISTENTE DE ENGENHARIA (HORISTA)</t>
    </r>
    <r>
      <rPr>
        <sz val="11"/>
        <color rgb="FFEE0000"/>
        <rFont val="Calibri"/>
        <family val="2"/>
        <scheme val="minor"/>
      </rPr>
      <t>(1 PROFISSIONAL X 5 DIAS)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</si>
</sst>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.000"/>
    <numFmt numFmtId="166" formatCode="&quot;R$ &quot;#,##0.00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0.00000"/>
    <numFmt numFmtId="170" formatCode="&quot;R$ &quot;#,##0.000"/>
    <numFmt numFmtId="171" formatCode="0.0000"/>
    <numFmt numFmtId="172" formatCode="&quot;R$&quot;\ #,##0.00"/>
    <numFmt numFmtId="173" formatCode="#,##0.000000"/>
    <numFmt numFmtId="174" formatCode="_(&quot;$&quot;* #,##0.00_);_(&quot;$&quot;* \(#,##0.00\);_(&quot;$&quot;* &quot;-&quot;??_);_(@_)"/>
    <numFmt numFmtId="175" formatCode="#,##0.0"/>
    <numFmt numFmtId="176" formatCode="0.000%"/>
    <numFmt numFmtId="177" formatCode="#,##0.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u/>
      <sz val="11"/>
      <color indexed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i/>
      <u/>
      <sz val="10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6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Verdana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ED0000"/>
      <name val="Calibri"/>
      <family val="2"/>
      <scheme val="minor"/>
    </font>
    <font>
      <sz val="11"/>
      <color rgb="FFEE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168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74" fontId="34" fillId="0" borderId="0" applyFont="0" applyFill="0" applyBorder="0" applyAlignment="0" applyProtection="0"/>
  </cellStyleXfs>
  <cellXfs count="47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43" fontId="3" fillId="3" borderId="9" xfId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 wrapText="1"/>
    </xf>
    <xf numFmtId="43" fontId="3" fillId="3" borderId="9" xfId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right" vertical="center"/>
    </xf>
    <xf numFmtId="0" fontId="3" fillId="3" borderId="9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3" borderId="9" xfId="1" applyNumberFormat="1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164" fontId="4" fillId="0" borderId="9" xfId="2" applyNumberFormat="1" applyFont="1" applyFill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4" fillId="0" borderId="0" xfId="5"/>
    <xf numFmtId="0" fontId="2" fillId="0" borderId="0" xfId="0" applyFont="1" applyAlignment="1">
      <alignment horizontal="left" vertical="center"/>
    </xf>
    <xf numFmtId="44" fontId="2" fillId="0" borderId="9" xfId="2" applyFont="1" applyBorder="1" applyAlignment="1">
      <alignment horizontal="center" vertical="center"/>
    </xf>
    <xf numFmtId="44" fontId="3" fillId="3" borderId="9" xfId="2" applyFont="1" applyFill="1" applyBorder="1" applyAlignment="1">
      <alignment horizontal="center" vertical="center"/>
    </xf>
    <xf numFmtId="0" fontId="2" fillId="3" borderId="9" xfId="0" applyFont="1" applyFill="1" applyBorder="1"/>
    <xf numFmtId="164" fontId="4" fillId="0" borderId="9" xfId="1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17" fontId="10" fillId="2" borderId="9" xfId="7" applyNumberFormat="1" applyFont="1" applyFill="1" applyBorder="1" applyAlignment="1">
      <alignment horizontal="center" vertical="center" wrapText="1"/>
    </xf>
    <xf numFmtId="1" fontId="11" fillId="2" borderId="9" xfId="7" applyNumberFormat="1" applyFont="1" applyFill="1" applyBorder="1" applyAlignment="1">
      <alignment horizontal="center" vertical="center"/>
    </xf>
    <xf numFmtId="165" fontId="11" fillId="2" borderId="9" xfId="7" applyNumberFormat="1" applyFont="1" applyFill="1" applyBorder="1" applyAlignment="1">
      <alignment horizontal="center" vertical="center"/>
    </xf>
    <xf numFmtId="166" fontId="11" fillId="2" borderId="9" xfId="7" applyNumberFormat="1" applyFont="1" applyFill="1" applyBorder="1" applyAlignment="1">
      <alignment vertical="center"/>
    </xf>
    <xf numFmtId="0" fontId="11" fillId="2" borderId="9" xfId="7" applyFont="1" applyFill="1" applyBorder="1" applyAlignment="1">
      <alignment vertical="center"/>
    </xf>
    <xf numFmtId="1" fontId="13" fillId="2" borderId="9" xfId="7" applyNumberFormat="1" applyFont="1" applyFill="1" applyBorder="1" applyAlignment="1">
      <alignment horizontal="center" vertical="center" wrapText="1"/>
    </xf>
    <xf numFmtId="165" fontId="14" fillId="2" borderId="9" xfId="7" applyNumberFormat="1" applyFont="1" applyFill="1" applyBorder="1" applyAlignment="1">
      <alignment horizontal="center" vertical="center" wrapText="1"/>
    </xf>
    <xf numFmtId="2" fontId="14" fillId="2" borderId="9" xfId="7" applyNumberFormat="1" applyFont="1" applyFill="1" applyBorder="1" applyAlignment="1">
      <alignment horizontal="right" vertical="center" wrapText="1"/>
    </xf>
    <xf numFmtId="1" fontId="1" fillId="2" borderId="9" xfId="7" applyNumberFormat="1" applyFill="1" applyBorder="1" applyAlignment="1">
      <alignment horizontal="center" vertical="center" wrapText="1"/>
    </xf>
    <xf numFmtId="49" fontId="1" fillId="2" borderId="9" xfId="7" applyNumberFormat="1" applyFill="1" applyBorder="1" applyAlignment="1">
      <alignment vertical="center"/>
    </xf>
    <xf numFmtId="4" fontId="1" fillId="2" borderId="9" xfId="7" applyNumberFormat="1" applyFill="1" applyBorder="1" applyAlignment="1">
      <alignment horizontal="right" vertical="center" wrapText="1"/>
    </xf>
    <xf numFmtId="166" fontId="1" fillId="2" borderId="9" xfId="7" applyNumberFormat="1" applyFill="1" applyBorder="1" applyAlignment="1">
      <alignment horizontal="right" vertical="center" wrapText="1"/>
    </xf>
    <xf numFmtId="167" fontId="9" fillId="2" borderId="9" xfId="7" applyNumberFormat="1" applyFont="1" applyFill="1" applyBorder="1" applyAlignment="1">
      <alignment horizontal="right" vertical="center"/>
    </xf>
    <xf numFmtId="165" fontId="1" fillId="2" borderId="9" xfId="7" applyNumberFormat="1" applyFill="1" applyBorder="1" applyAlignment="1">
      <alignment horizontal="center" vertical="center" wrapText="1"/>
    </xf>
    <xf numFmtId="0" fontId="1" fillId="0" borderId="9" xfId="7" applyBorder="1" applyAlignment="1">
      <alignment horizontal="center" vertical="center"/>
    </xf>
    <xf numFmtId="0" fontId="1" fillId="0" borderId="9" xfId="7" applyBorder="1" applyAlignment="1">
      <alignment vertical="center"/>
    </xf>
    <xf numFmtId="167" fontId="1" fillId="0" borderId="9" xfId="7" applyNumberFormat="1" applyBorder="1" applyAlignment="1">
      <alignment vertical="center"/>
    </xf>
    <xf numFmtId="43" fontId="1" fillId="0" borderId="9" xfId="7" applyNumberFormat="1" applyBorder="1" applyAlignment="1">
      <alignment vertical="center"/>
    </xf>
    <xf numFmtId="43" fontId="9" fillId="2" borderId="9" xfId="7" applyNumberFormat="1" applyFont="1" applyFill="1" applyBorder="1" applyAlignment="1">
      <alignment horizontal="right" vertical="center"/>
    </xf>
    <xf numFmtId="49" fontId="14" fillId="2" borderId="9" xfId="7" applyNumberFormat="1" applyFont="1" applyFill="1" applyBorder="1" applyAlignment="1">
      <alignment horizontal="center" vertical="center" wrapText="1"/>
    </xf>
    <xf numFmtId="4" fontId="14" fillId="2" borderId="9" xfId="7" applyNumberFormat="1" applyFont="1" applyFill="1" applyBorder="1" applyAlignment="1">
      <alignment horizontal="right" vertical="center" wrapText="1"/>
    </xf>
    <xf numFmtId="1" fontId="13" fillId="0" borderId="9" xfId="7" applyNumberFormat="1" applyFont="1" applyBorder="1" applyAlignment="1">
      <alignment horizontal="center" vertical="center" wrapText="1"/>
    </xf>
    <xf numFmtId="1" fontId="12" fillId="2" borderId="9" xfId="7" applyNumberFormat="1" applyFont="1" applyFill="1" applyBorder="1" applyAlignment="1">
      <alignment horizontal="center" vertical="center" wrapText="1"/>
    </xf>
    <xf numFmtId="166" fontId="12" fillId="2" borderId="9" xfId="7" applyNumberFormat="1" applyFont="1" applyFill="1" applyBorder="1" applyAlignment="1">
      <alignment horizontal="center" vertical="center" wrapText="1"/>
    </xf>
    <xf numFmtId="165" fontId="12" fillId="2" borderId="9" xfId="7" applyNumberFormat="1" applyFont="1" applyFill="1" applyBorder="1" applyAlignment="1">
      <alignment horizontal="center" vertical="center" wrapText="1"/>
    </xf>
    <xf numFmtId="4" fontId="12" fillId="2" borderId="9" xfId="7" applyNumberFormat="1" applyFont="1" applyFill="1" applyBorder="1" applyAlignment="1">
      <alignment vertical="center" wrapText="1"/>
    </xf>
    <xf numFmtId="166" fontId="12" fillId="2" borderId="9" xfId="7" applyNumberFormat="1" applyFont="1" applyFill="1" applyBorder="1" applyAlignment="1">
      <alignment vertical="center" wrapText="1"/>
    </xf>
    <xf numFmtId="166" fontId="9" fillId="2" borderId="9" xfId="7" applyNumberFormat="1" applyFont="1" applyFill="1" applyBorder="1" applyAlignment="1">
      <alignment vertical="center" wrapText="1"/>
    </xf>
    <xf numFmtId="167" fontId="11" fillId="2" borderId="9" xfId="7" applyNumberFormat="1" applyFont="1" applyFill="1" applyBorder="1" applyAlignment="1">
      <alignment vertical="center"/>
    </xf>
    <xf numFmtId="0" fontId="1" fillId="0" borderId="0" xfId="7" applyAlignment="1">
      <alignment horizontal="center" vertical="center"/>
    </xf>
    <xf numFmtId="0" fontId="1" fillId="0" borderId="0" xfId="7" applyAlignment="1">
      <alignment vertical="center"/>
    </xf>
    <xf numFmtId="49" fontId="0" fillId="2" borderId="9" xfId="7" applyNumberFormat="1" applyFont="1" applyFill="1" applyBorder="1" applyAlignment="1">
      <alignment horizontal="center" vertical="center" wrapText="1"/>
    </xf>
    <xf numFmtId="49" fontId="12" fillId="2" borderId="9" xfId="7" applyNumberFormat="1" applyFont="1" applyFill="1" applyBorder="1" applyAlignment="1">
      <alignment horizontal="center" vertical="center" wrapText="1"/>
    </xf>
    <xf numFmtId="167" fontId="9" fillId="2" borderId="9" xfId="7" applyNumberFormat="1" applyFont="1" applyFill="1" applyBorder="1" applyAlignment="1">
      <alignment vertical="center"/>
    </xf>
    <xf numFmtId="49" fontId="11" fillId="2" borderId="9" xfId="7" applyNumberFormat="1" applyFont="1" applyFill="1" applyBorder="1" applyAlignment="1">
      <alignment horizontal="center" vertical="center"/>
    </xf>
    <xf numFmtId="170" fontId="1" fillId="2" borderId="9" xfId="7" applyNumberFormat="1" applyFill="1" applyBorder="1" applyAlignment="1">
      <alignment horizontal="right" vertical="center" wrapText="1"/>
    </xf>
    <xf numFmtId="165" fontId="14" fillId="2" borderId="9" xfId="7" applyNumberFormat="1" applyFont="1" applyFill="1" applyBorder="1" applyAlignment="1">
      <alignment horizontal="right" vertical="center" wrapText="1"/>
    </xf>
    <xf numFmtId="165" fontId="14" fillId="0" borderId="9" xfId="7" applyNumberFormat="1" applyFont="1" applyBorder="1" applyAlignment="1">
      <alignment horizontal="right" vertical="center" wrapText="1"/>
    </xf>
    <xf numFmtId="171" fontId="14" fillId="2" borderId="9" xfId="7" applyNumberFormat="1" applyFont="1" applyFill="1" applyBorder="1" applyAlignment="1">
      <alignment horizontal="center" vertical="center" wrapText="1"/>
    </xf>
    <xf numFmtId="171" fontId="12" fillId="2" borderId="9" xfId="7" applyNumberFormat="1" applyFont="1" applyFill="1" applyBorder="1" applyAlignment="1">
      <alignment horizontal="center" vertical="center" wrapText="1"/>
    </xf>
    <xf numFmtId="2" fontId="14" fillId="2" borderId="9" xfId="7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166" fontId="11" fillId="2" borderId="9" xfId="7" applyNumberFormat="1" applyFont="1" applyFill="1" applyBorder="1" applyAlignment="1">
      <alignment horizontal="center" vertical="center"/>
    </xf>
    <xf numFmtId="4" fontId="1" fillId="2" borderId="9" xfId="7" applyNumberFormat="1" applyFill="1" applyBorder="1" applyAlignment="1">
      <alignment horizontal="center" vertical="center" wrapText="1"/>
    </xf>
    <xf numFmtId="4" fontId="14" fillId="2" borderId="9" xfId="7" applyNumberFormat="1" applyFont="1" applyFill="1" applyBorder="1" applyAlignment="1">
      <alignment horizontal="center" vertical="center" wrapText="1"/>
    </xf>
    <xf numFmtId="4" fontId="12" fillId="2" borderId="9" xfId="7" applyNumberFormat="1" applyFont="1" applyFill="1" applyBorder="1" applyAlignment="1">
      <alignment horizontal="center" vertical="center" wrapText="1"/>
    </xf>
    <xf numFmtId="167" fontId="1" fillId="0" borderId="9" xfId="7" applyNumberFormat="1" applyBorder="1" applyAlignment="1">
      <alignment horizontal="center" vertical="center"/>
    </xf>
    <xf numFmtId="0" fontId="4" fillId="0" borderId="9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right" vertical="center" wrapText="1"/>
    </xf>
    <xf numFmtId="2" fontId="4" fillId="0" borderId="9" xfId="2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4" fontId="2" fillId="0" borderId="0" xfId="0" applyNumberFormat="1" applyFont="1"/>
    <xf numFmtId="4" fontId="4" fillId="0" borderId="0" xfId="14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4" fontId="2" fillId="0" borderId="0" xfId="2" applyFont="1" applyAlignment="1">
      <alignment vertical="center"/>
    </xf>
    <xf numFmtId="171" fontId="11" fillId="2" borderId="9" xfId="7" applyNumberFormat="1" applyFont="1" applyFill="1" applyBorder="1" applyAlignment="1">
      <alignment horizontal="center" vertical="center"/>
    </xf>
    <xf numFmtId="169" fontId="11" fillId="2" borderId="9" xfId="7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10" fontId="4" fillId="0" borderId="9" xfId="4" applyNumberFormat="1" applyFont="1" applyFill="1" applyBorder="1" applyAlignment="1">
      <alignment horizontal="center" vertical="top" wrapText="1"/>
    </xf>
    <xf numFmtId="10" fontId="3" fillId="0" borderId="9" xfId="4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 indent="5"/>
    </xf>
    <xf numFmtId="9" fontId="3" fillId="0" borderId="9" xfId="4" applyFont="1" applyFill="1" applyBorder="1" applyAlignment="1">
      <alignment horizontal="left" vertical="top" wrapText="1" indent="1"/>
    </xf>
    <xf numFmtId="10" fontId="3" fillId="0" borderId="9" xfId="4" applyNumberFormat="1" applyFont="1" applyFill="1" applyBorder="1" applyAlignment="1">
      <alignment horizontal="left" vertical="top" wrapText="1" indent="1"/>
    </xf>
    <xf numFmtId="0" fontId="3" fillId="0" borderId="9" xfId="0" applyFont="1" applyBorder="1" applyAlignment="1">
      <alignment horizontal="left" vertical="top" wrapText="1" indent="4"/>
    </xf>
    <xf numFmtId="10" fontId="4" fillId="0" borderId="9" xfId="4" applyNumberFormat="1" applyFont="1" applyFill="1" applyBorder="1" applyAlignment="1">
      <alignment horizontal="center" vertical="center" wrapText="1"/>
    </xf>
    <xf numFmtId="9" fontId="4" fillId="0" borderId="9" xfId="4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 indent="8"/>
    </xf>
    <xf numFmtId="0" fontId="2" fillId="0" borderId="9" xfId="0" applyFont="1" applyBorder="1" applyAlignment="1">
      <alignment horizontal="left" vertical="top" wrapText="1"/>
    </xf>
    <xf numFmtId="3" fontId="20" fillId="8" borderId="12" xfId="10" applyNumberFormat="1" applyFont="1" applyFill="1" applyBorder="1" applyAlignment="1">
      <alignment horizontal="center" vertical="center"/>
    </xf>
    <xf numFmtId="0" fontId="22" fillId="9" borderId="12" xfId="14" applyFont="1" applyFill="1" applyBorder="1" applyAlignment="1">
      <alignment horizontal="left" vertical="center"/>
    </xf>
    <xf numFmtId="10" fontId="22" fillId="9" borderId="12" xfId="4" applyNumberFormat="1" applyFont="1" applyFill="1" applyBorder="1" applyAlignment="1">
      <alignment horizontal="center" vertical="center"/>
    </xf>
    <xf numFmtId="10" fontId="20" fillId="9" borderId="19" xfId="15" applyNumberFormat="1" applyFont="1" applyFill="1" applyBorder="1" applyAlignment="1">
      <alignment horizontal="center" vertical="center"/>
    </xf>
    <xf numFmtId="0" fontId="22" fillId="0" borderId="22" xfId="14" applyFont="1" applyBorder="1" applyAlignment="1">
      <alignment horizontal="left" vertical="center"/>
    </xf>
    <xf numFmtId="44" fontId="22" fillId="0" borderId="22" xfId="2" applyFont="1" applyBorder="1" applyAlignment="1">
      <alignment horizontal="left" vertical="center"/>
    </xf>
    <xf numFmtId="44" fontId="20" fillId="0" borderId="22" xfId="2" applyFont="1" applyBorder="1" applyAlignment="1">
      <alignment horizontal="center" vertical="center"/>
    </xf>
    <xf numFmtId="10" fontId="20" fillId="9" borderId="19" xfId="14" applyNumberFormat="1" applyFont="1" applyFill="1" applyBorder="1" applyAlignment="1">
      <alignment horizontal="center" vertical="center"/>
    </xf>
    <xf numFmtId="10" fontId="20" fillId="10" borderId="13" xfId="15" applyNumberFormat="1" applyFont="1" applyFill="1" applyBorder="1" applyAlignment="1">
      <alignment horizontal="center" vertical="center"/>
    </xf>
    <xf numFmtId="10" fontId="20" fillId="10" borderId="9" xfId="14" applyNumberFormat="1" applyFont="1" applyFill="1" applyBorder="1" applyAlignment="1">
      <alignment horizontal="center" vertical="center"/>
    </xf>
    <xf numFmtId="44" fontId="20" fillId="10" borderId="9" xfId="2" applyFont="1" applyFill="1" applyBorder="1" applyAlignment="1">
      <alignment horizontal="center" vertical="center"/>
    </xf>
    <xf numFmtId="1" fontId="23" fillId="2" borderId="9" xfId="0" applyNumberFormat="1" applyFont="1" applyFill="1" applyBorder="1" applyAlignment="1">
      <alignment horizontal="center" vertical="center"/>
    </xf>
    <xf numFmtId="2" fontId="23" fillId="2" borderId="9" xfId="0" applyNumberFormat="1" applyFont="1" applyFill="1" applyBorder="1" applyAlignment="1">
      <alignment horizontal="center" vertical="center" wrapText="1"/>
    </xf>
    <xf numFmtId="2" fontId="23" fillId="2" borderId="9" xfId="0" applyNumberFormat="1" applyFont="1" applyFill="1" applyBorder="1" applyAlignment="1">
      <alignment horizontal="center" vertical="center"/>
    </xf>
    <xf numFmtId="2" fontId="24" fillId="2" borderId="9" xfId="13" applyNumberFormat="1" applyFont="1" applyFill="1" applyBorder="1" applyAlignment="1" applyProtection="1">
      <alignment horizontal="center" vertical="center" wrapText="1"/>
    </xf>
    <xf numFmtId="44" fontId="23" fillId="2" borderId="9" xfId="2" applyFont="1" applyFill="1" applyBorder="1" applyAlignment="1">
      <alignment horizontal="center" vertical="center"/>
    </xf>
    <xf numFmtId="14" fontId="23" fillId="2" borderId="9" xfId="0" applyNumberFormat="1" applyFont="1" applyFill="1" applyBorder="1" applyAlignment="1">
      <alignment horizontal="center" vertical="center"/>
    </xf>
    <xf numFmtId="172" fontId="23" fillId="2" borderId="9" xfId="0" applyNumberFormat="1" applyFont="1" applyFill="1" applyBorder="1" applyAlignment="1">
      <alignment horizontal="center" vertical="center"/>
    </xf>
    <xf numFmtId="164" fontId="23" fillId="2" borderId="9" xfId="0" applyNumberFormat="1" applyFont="1" applyFill="1" applyBorder="1" applyAlignment="1">
      <alignment horizontal="center" vertical="center"/>
    </xf>
    <xf numFmtId="2" fontId="23" fillId="2" borderId="9" xfId="13" applyNumberFormat="1" applyFont="1" applyFill="1" applyBorder="1" applyAlignment="1" applyProtection="1">
      <alignment horizontal="center" vertical="center" wrapText="1"/>
    </xf>
    <xf numFmtId="1" fontId="23" fillId="2" borderId="9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9" fillId="2" borderId="9" xfId="7" applyFont="1" applyFill="1" applyBorder="1" applyAlignment="1">
      <alignment horizontal="right" vertical="center"/>
    </xf>
    <xf numFmtId="0" fontId="9" fillId="2" borderId="9" xfId="7" applyFont="1" applyFill="1" applyBorder="1" applyAlignment="1">
      <alignment horizontal="center" vertical="center"/>
    </xf>
    <xf numFmtId="0" fontId="11" fillId="2" borderId="9" xfId="7" applyFont="1" applyFill="1" applyBorder="1" applyAlignment="1">
      <alignment horizontal="center" vertical="center"/>
    </xf>
    <xf numFmtId="49" fontId="1" fillId="2" borderId="9" xfId="7" applyNumberFormat="1" applyFill="1" applyBorder="1" applyAlignment="1">
      <alignment horizontal="center" vertical="center" wrapText="1"/>
    </xf>
    <xf numFmtId="0" fontId="9" fillId="2" borderId="9" xfId="7" applyFont="1" applyFill="1" applyBorder="1" applyAlignment="1">
      <alignment horizontal="center" vertical="center" wrapText="1"/>
    </xf>
    <xf numFmtId="2" fontId="16" fillId="2" borderId="9" xfId="13" applyNumberFormat="1" applyFill="1" applyBorder="1" applyAlignment="1" applyProtection="1">
      <alignment horizontal="center" vertical="center" wrapText="1"/>
    </xf>
    <xf numFmtId="44" fontId="23" fillId="2" borderId="9" xfId="25" applyFont="1" applyFill="1" applyBorder="1" applyAlignment="1">
      <alignment horizontal="center" vertical="center"/>
    </xf>
    <xf numFmtId="0" fontId="0" fillId="0" borderId="9" xfId="7" applyFont="1" applyBorder="1" applyAlignment="1">
      <alignment vertical="center"/>
    </xf>
    <xf numFmtId="49" fontId="14" fillId="2" borderId="9" xfId="7" applyNumberFormat="1" applyFont="1" applyFill="1" applyBorder="1" applyAlignment="1">
      <alignment horizontal="left" vertical="center" wrapText="1"/>
    </xf>
    <xf numFmtId="0" fontId="27" fillId="0" borderId="9" xfId="5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0" xfId="5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7" fillId="0" borderId="19" xfId="5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12" fillId="12" borderId="9" xfId="5" applyFont="1" applyFill="1" applyBorder="1" applyAlignment="1">
      <alignment horizontal="center" vertical="center" wrapText="1"/>
    </xf>
    <xf numFmtId="0" fontId="27" fillId="12" borderId="9" xfId="5" applyFont="1" applyFill="1" applyBorder="1" applyAlignment="1">
      <alignment horizontal="center" vertical="top" wrapText="1"/>
    </xf>
    <xf numFmtId="43" fontId="12" fillId="12" borderId="9" xfId="1" applyFont="1" applyFill="1" applyBorder="1" applyAlignment="1">
      <alignment horizontal="center" vertical="center" wrapText="1"/>
    </xf>
    <xf numFmtId="0" fontId="12" fillId="0" borderId="9" xfId="5" applyFont="1" applyBorder="1" applyAlignment="1">
      <alignment horizontal="center" vertical="center" wrapText="1"/>
    </xf>
    <xf numFmtId="0" fontId="12" fillId="0" borderId="9" xfId="5" applyFont="1" applyBorder="1" applyAlignment="1">
      <alignment horizontal="left" vertical="top" wrapText="1"/>
    </xf>
    <xf numFmtId="43" fontId="12" fillId="0" borderId="9" xfId="5" applyNumberFormat="1" applyFont="1" applyBorder="1" applyAlignment="1">
      <alignment horizontal="center" vertical="center" wrapText="1"/>
    </xf>
    <xf numFmtId="0" fontId="11" fillId="0" borderId="13" xfId="44" applyFont="1" applyBorder="1" applyAlignment="1">
      <alignment horizontal="center" vertical="center" wrapText="1"/>
    </xf>
    <xf numFmtId="0" fontId="12" fillId="0" borderId="13" xfId="9" applyFont="1" applyBorder="1" applyAlignment="1">
      <alignment horizontal="left" vertical="top" wrapText="1"/>
    </xf>
    <xf numFmtId="173" fontId="12" fillId="0" borderId="13" xfId="44" applyNumberFormat="1" applyFont="1" applyBorder="1" applyAlignment="1">
      <alignment vertical="center" wrapText="1"/>
    </xf>
    <xf numFmtId="44" fontId="0" fillId="0" borderId="0" xfId="2" applyFont="1" applyAlignment="1">
      <alignment wrapText="1"/>
    </xf>
    <xf numFmtId="0" fontId="12" fillId="2" borderId="10" xfId="5" applyFont="1" applyFill="1" applyBorder="1" applyAlignment="1">
      <alignment horizontal="center" vertical="center" wrapText="1"/>
    </xf>
    <xf numFmtId="0" fontId="11" fillId="2" borderId="14" xfId="44" applyFont="1" applyFill="1" applyBorder="1" applyAlignment="1">
      <alignment horizontal="center" vertical="center" wrapText="1"/>
    </xf>
    <xf numFmtId="0" fontId="11" fillId="2" borderId="14" xfId="44" applyFont="1" applyFill="1" applyBorder="1" applyAlignment="1">
      <alignment horizontal="right" vertical="top" wrapText="1"/>
    </xf>
    <xf numFmtId="0" fontId="11" fillId="2" borderId="14" xfId="44" applyFont="1" applyFill="1" applyBorder="1" applyAlignment="1">
      <alignment horizontal="right" vertical="center" wrapText="1"/>
    </xf>
    <xf numFmtId="43" fontId="33" fillId="2" borderId="11" xfId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wrapText="1"/>
    </xf>
    <xf numFmtId="44" fontId="4" fillId="0" borderId="9" xfId="2" applyFont="1" applyFill="1" applyBorder="1" applyAlignment="1">
      <alignment horizontal="center" vertical="center"/>
    </xf>
    <xf numFmtId="43" fontId="12" fillId="0" borderId="9" xfId="1" applyFont="1" applyFill="1" applyBorder="1" applyAlignment="1">
      <alignment horizontal="center" vertical="center" wrapText="1"/>
    </xf>
    <xf numFmtId="0" fontId="12" fillId="0" borderId="9" xfId="5" applyFont="1" applyBorder="1" applyAlignment="1">
      <alignment horizontal="center" vertical="top" wrapText="1"/>
    </xf>
    <xf numFmtId="0" fontId="27" fillId="0" borderId="9" xfId="5" applyFont="1" applyBorder="1" applyAlignment="1">
      <alignment horizontal="center" vertical="top" wrapText="1"/>
    </xf>
    <xf numFmtId="174" fontId="11" fillId="0" borderId="13" xfId="45" applyFont="1" applyFill="1" applyBorder="1" applyAlignment="1">
      <alignment horizontal="center" vertical="center" wrapText="1"/>
    </xf>
    <xf numFmtId="175" fontId="12" fillId="0" borderId="13" xfId="44" applyNumberFormat="1" applyFont="1" applyBorder="1" applyAlignment="1">
      <alignment horizontal="center" vertical="center" wrapText="1"/>
    </xf>
    <xf numFmtId="44" fontId="12" fillId="0" borderId="9" xfId="2" applyFont="1" applyFill="1" applyBorder="1" applyAlignment="1">
      <alignment horizontal="center" vertical="center" wrapText="1"/>
    </xf>
    <xf numFmtId="44" fontId="12" fillId="0" borderId="9" xfId="2" applyFont="1" applyBorder="1" applyAlignment="1">
      <alignment horizontal="center" vertical="center" wrapText="1"/>
    </xf>
    <xf numFmtId="44" fontId="33" fillId="13" borderId="12" xfId="2" applyFont="1" applyFill="1" applyBorder="1" applyAlignment="1">
      <alignment horizontal="center" vertical="center" wrapText="1"/>
    </xf>
    <xf numFmtId="4" fontId="38" fillId="0" borderId="0" xfId="0" applyNumberFormat="1" applyFont="1"/>
    <xf numFmtId="176" fontId="0" fillId="0" borderId="0" xfId="4" applyNumberFormat="1" applyFont="1" applyAlignment="1">
      <alignment wrapText="1"/>
    </xf>
    <xf numFmtId="176" fontId="0" fillId="0" borderId="0" xfId="0" applyNumberFormat="1" applyAlignment="1">
      <alignment wrapText="1"/>
    </xf>
    <xf numFmtId="2" fontId="12" fillId="0" borderId="9" xfId="5" applyNumberFormat="1" applyFont="1" applyBorder="1" applyAlignment="1">
      <alignment horizontal="center" vertical="center" wrapText="1"/>
    </xf>
    <xf numFmtId="0" fontId="27" fillId="12" borderId="0" xfId="5" applyFont="1" applyFill="1" applyAlignment="1">
      <alignment horizontal="center" vertical="center" wrapText="1"/>
    </xf>
    <xf numFmtId="0" fontId="0" fillId="0" borderId="5" xfId="0" applyBorder="1" applyAlignment="1">
      <alignment wrapText="1"/>
    </xf>
    <xf numFmtId="4" fontId="12" fillId="0" borderId="9" xfId="5" applyNumberFormat="1" applyFont="1" applyBorder="1" applyAlignment="1">
      <alignment horizontal="center" vertical="center" wrapText="1"/>
    </xf>
    <xf numFmtId="43" fontId="0" fillId="0" borderId="9" xfId="0" applyNumberFormat="1" applyBorder="1" applyAlignment="1">
      <alignment horizontal="center" vertical="center" wrapText="1"/>
    </xf>
    <xf numFmtId="0" fontId="12" fillId="2" borderId="0" xfId="5" applyFont="1" applyFill="1" applyAlignment="1">
      <alignment horizontal="center" vertical="center" wrapText="1"/>
    </xf>
    <xf numFmtId="0" fontId="11" fillId="2" borderId="0" xfId="44" applyFont="1" applyFill="1" applyAlignment="1">
      <alignment horizontal="center" vertical="center" wrapText="1"/>
    </xf>
    <xf numFmtId="0" fontId="11" fillId="2" borderId="0" xfId="44" applyFont="1" applyFill="1" applyAlignment="1">
      <alignment horizontal="right" vertical="top" wrapText="1"/>
    </xf>
    <xf numFmtId="0" fontId="11" fillId="2" borderId="0" xfId="44" applyFont="1" applyFill="1" applyAlignment="1">
      <alignment horizontal="right" vertical="center" wrapText="1"/>
    </xf>
    <xf numFmtId="43" fontId="33" fillId="2" borderId="0" xfId="1" applyFont="1" applyFill="1" applyBorder="1" applyAlignment="1">
      <alignment horizontal="center" vertical="center" wrapText="1"/>
    </xf>
    <xf numFmtId="0" fontId="33" fillId="12" borderId="0" xfId="5" applyFont="1" applyFill="1" applyAlignment="1">
      <alignment horizontal="center" vertical="center" wrapText="1"/>
    </xf>
    <xf numFmtId="0" fontId="12" fillId="12" borderId="0" xfId="5" applyFont="1" applyFill="1" applyAlignment="1">
      <alignment horizontal="center" vertical="center" wrapText="1"/>
    </xf>
    <xf numFmtId="0" fontId="27" fillId="12" borderId="0" xfId="5" applyFont="1" applyFill="1" applyAlignment="1">
      <alignment horizontal="center" vertical="top" wrapText="1"/>
    </xf>
    <xf numFmtId="43" fontId="12" fillId="12" borderId="0" xfId="1" applyFont="1" applyFill="1" applyBorder="1" applyAlignment="1">
      <alignment horizontal="center" vertical="center" wrapText="1"/>
    </xf>
    <xf numFmtId="0" fontId="12" fillId="12" borderId="0" xfId="5" applyFont="1" applyFill="1" applyAlignment="1">
      <alignment horizontal="center" vertical="top" wrapText="1"/>
    </xf>
    <xf numFmtId="43" fontId="27" fillId="12" borderId="0" xfId="1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0" xfId="5" applyFont="1" applyAlignment="1">
      <alignment horizontal="left" vertical="top" wrapText="1"/>
    </xf>
    <xf numFmtId="43" fontId="12" fillId="0" borderId="0" xfId="5" applyNumberFormat="1" applyFont="1" applyAlignment="1">
      <alignment horizontal="center" vertical="center" wrapText="1"/>
    </xf>
    <xf numFmtId="43" fontId="12" fillId="0" borderId="0" xfId="1" applyFont="1" applyBorder="1" applyAlignment="1">
      <alignment horizontal="center" vertical="center" wrapText="1"/>
    </xf>
    <xf numFmtId="0" fontId="11" fillId="0" borderId="0" xfId="44" applyFont="1" applyAlignment="1">
      <alignment horizontal="center" vertical="center" wrapText="1"/>
    </xf>
    <xf numFmtId="0" fontId="12" fillId="0" borderId="0" xfId="9" applyFont="1" applyAlignment="1">
      <alignment horizontal="left" vertical="top" wrapText="1"/>
    </xf>
    <xf numFmtId="173" fontId="12" fillId="0" borderId="0" xfId="44" applyNumberFormat="1" applyFont="1" applyAlignment="1">
      <alignment vertical="center" wrapText="1"/>
    </xf>
    <xf numFmtId="174" fontId="11" fillId="0" borderId="0" xfId="45" applyFont="1" applyFill="1" applyBorder="1" applyAlignment="1">
      <alignment vertical="center" wrapText="1"/>
    </xf>
    <xf numFmtId="43" fontId="33" fillId="1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12" borderId="0" xfId="0" applyFill="1" applyAlignment="1">
      <alignment horizontal="center" wrapText="1"/>
    </xf>
    <xf numFmtId="0" fontId="12" fillId="12" borderId="0" xfId="0" applyFont="1" applyFill="1" applyAlignment="1">
      <alignment horizontal="center" wrapText="1"/>
    </xf>
    <xf numFmtId="0" fontId="12" fillId="0" borderId="0" xfId="44" applyFont="1" applyAlignment="1">
      <alignment horizontal="center" vertical="center" wrapText="1"/>
    </xf>
    <xf numFmtId="174" fontId="12" fillId="0" borderId="0" xfId="45" applyFont="1" applyFill="1" applyBorder="1" applyAlignment="1">
      <alignment vertical="center" wrapText="1"/>
    </xf>
    <xf numFmtId="43" fontId="27" fillId="13" borderId="0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39" fillId="0" borderId="9" xfId="0" applyFont="1" applyBorder="1" applyAlignment="1">
      <alignment horizontal="left" vertical="center" wrapText="1"/>
    </xf>
    <xf numFmtId="0" fontId="39" fillId="0" borderId="9" xfId="0" applyFont="1" applyBorder="1" applyAlignment="1">
      <alignment horizontal="justify" vertical="center" wrapText="1"/>
    </xf>
    <xf numFmtId="2" fontId="4" fillId="0" borderId="9" xfId="1" applyNumberFormat="1" applyFont="1" applyFill="1" applyBorder="1" applyAlignment="1">
      <alignment horizontal="center" vertical="center"/>
    </xf>
    <xf numFmtId="0" fontId="40" fillId="0" borderId="9" xfId="0" applyFont="1" applyBorder="1" applyAlignment="1">
      <alignment horizontal="left" vertical="center" wrapText="1"/>
    </xf>
    <xf numFmtId="4" fontId="2" fillId="0" borderId="9" xfId="1" applyNumberFormat="1" applyFont="1" applyFill="1" applyBorder="1" applyAlignment="1">
      <alignment horizontal="center" vertical="center"/>
    </xf>
    <xf numFmtId="44" fontId="33" fillId="13" borderId="9" xfId="2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right" vertical="center" wrapText="1"/>
    </xf>
    <xf numFmtId="0" fontId="12" fillId="0" borderId="15" xfId="5" applyFont="1" applyBorder="1" applyAlignment="1">
      <alignment horizontal="center" vertical="center" wrapText="1"/>
    </xf>
    <xf numFmtId="0" fontId="11" fillId="0" borderId="1" xfId="44" applyFont="1" applyBorder="1" applyAlignment="1">
      <alignment horizontal="right" vertical="center" wrapText="1"/>
    </xf>
    <xf numFmtId="0" fontId="11" fillId="0" borderId="2" xfId="44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/>
    </xf>
    <xf numFmtId="2" fontId="5" fillId="0" borderId="9" xfId="0" applyNumberFormat="1" applyFont="1" applyBorder="1" applyAlignment="1">
      <alignment horizontal="center" vertical="center"/>
    </xf>
    <xf numFmtId="44" fontId="33" fillId="0" borderId="3" xfId="2" applyFont="1" applyFill="1" applyBorder="1" applyAlignment="1">
      <alignment horizontal="center" vertical="center" wrapText="1"/>
    </xf>
    <xf numFmtId="44" fontId="2" fillId="0" borderId="0" xfId="0" applyNumberFormat="1" applyFont="1"/>
    <xf numFmtId="0" fontId="12" fillId="0" borderId="0" xfId="5" applyFont="1" applyAlignment="1">
      <alignment vertical="center" wrapText="1"/>
    </xf>
    <xf numFmtId="0" fontId="11" fillId="0" borderId="0" xfId="44" applyFont="1" applyAlignment="1">
      <alignment vertical="center" wrapText="1"/>
    </xf>
    <xf numFmtId="4" fontId="39" fillId="2" borderId="9" xfId="0" applyNumberFormat="1" applyFont="1" applyFill="1" applyBorder="1" applyAlignment="1">
      <alignment horizontal="center" vertical="center" wrapText="1"/>
    </xf>
    <xf numFmtId="0" fontId="11" fillId="0" borderId="9" xfId="44" applyFont="1" applyBorder="1" applyAlignment="1">
      <alignment horizontal="right" vertical="center" wrapText="1"/>
    </xf>
    <xf numFmtId="0" fontId="12" fillId="0" borderId="15" xfId="5" applyFont="1" applyBorder="1" applyAlignment="1">
      <alignment vertical="center" wrapText="1"/>
    </xf>
    <xf numFmtId="0" fontId="12" fillId="0" borderId="13" xfId="5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0" fontId="39" fillId="0" borderId="9" xfId="0" applyFont="1" applyBorder="1" applyAlignment="1">
      <alignment horizontal="right" vertical="center" wrapText="1"/>
    </xf>
    <xf numFmtId="0" fontId="35" fillId="0" borderId="9" xfId="5" applyFont="1" applyBorder="1" applyAlignment="1">
      <alignment horizontal="right" vertical="top" wrapText="1"/>
    </xf>
    <xf numFmtId="0" fontId="12" fillId="0" borderId="6" xfId="5" applyFont="1" applyBorder="1" applyAlignment="1">
      <alignment horizontal="center" vertical="center" wrapText="1"/>
    </xf>
    <xf numFmtId="44" fontId="33" fillId="0" borderId="9" xfId="2" applyFont="1" applyFill="1" applyBorder="1" applyAlignment="1">
      <alignment horizontal="center" vertical="center" wrapText="1"/>
    </xf>
    <xf numFmtId="0" fontId="11" fillId="0" borderId="9" xfId="44" applyFont="1" applyBorder="1" applyAlignment="1">
      <alignment horizontal="center" vertical="center" wrapText="1"/>
    </xf>
    <xf numFmtId="177" fontId="11" fillId="0" borderId="9" xfId="44" applyNumberFormat="1" applyFont="1" applyBorder="1" applyAlignment="1">
      <alignment horizontal="right" vertical="center" wrapText="1"/>
    </xf>
    <xf numFmtId="0" fontId="37" fillId="0" borderId="9" xfId="2" applyNumberFormat="1" applyFont="1" applyFill="1" applyBorder="1" applyAlignment="1">
      <alignment horizontal="center" vertical="center" wrapText="1"/>
    </xf>
    <xf numFmtId="0" fontId="11" fillId="9" borderId="9" xfId="44" applyFont="1" applyFill="1" applyBorder="1" applyAlignment="1">
      <alignment horizontal="center" vertical="center" wrapText="1"/>
    </xf>
    <xf numFmtId="44" fontId="33" fillId="9" borderId="9" xfId="2" applyFont="1" applyFill="1" applyBorder="1" applyAlignment="1">
      <alignment horizontal="center" vertical="center" wrapText="1"/>
    </xf>
    <xf numFmtId="2" fontId="37" fillId="0" borderId="9" xfId="2" applyNumberFormat="1" applyFont="1" applyFill="1" applyBorder="1" applyAlignment="1">
      <alignment horizontal="center" vertical="center" wrapText="1"/>
    </xf>
    <xf numFmtId="2" fontId="33" fillId="0" borderId="9" xfId="2" applyNumberFormat="1" applyFont="1" applyFill="1" applyBorder="1" applyAlignment="1">
      <alignment horizontal="center" vertical="center" wrapText="1"/>
    </xf>
    <xf numFmtId="10" fontId="2" fillId="0" borderId="0" xfId="4" applyNumberFormat="1" applyFont="1"/>
    <xf numFmtId="0" fontId="42" fillId="3" borderId="9" xfId="0" quotePrefix="1" applyFont="1" applyFill="1" applyBorder="1" applyAlignment="1">
      <alignment horizontal="center" vertical="center"/>
    </xf>
    <xf numFmtId="0" fontId="42" fillId="3" borderId="9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11" fillId="0" borderId="13" xfId="45" applyNumberFormat="1" applyFont="1" applyFill="1" applyBorder="1" applyAlignment="1">
      <alignment horizontal="right" vertical="center" wrapText="1"/>
    </xf>
    <xf numFmtId="0" fontId="12" fillId="0" borderId="13" xfId="44" applyFont="1" applyBorder="1" applyAlignment="1">
      <alignment horizontal="center" vertical="center" wrapText="1"/>
    </xf>
    <xf numFmtId="17" fontId="2" fillId="0" borderId="9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26" fillId="2" borderId="10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28" fillId="0" borderId="10" xfId="5" applyFont="1" applyBorder="1" applyAlignment="1">
      <alignment horizontal="left" vertical="center" wrapText="1"/>
    </xf>
    <xf numFmtId="0" fontId="28" fillId="0" borderId="14" xfId="5" applyFont="1" applyBorder="1" applyAlignment="1">
      <alignment horizontal="left" vertical="center" wrapText="1"/>
    </xf>
    <xf numFmtId="0" fontId="28" fillId="0" borderId="11" xfId="5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9" fillId="0" borderId="10" xfId="5" applyFont="1" applyBorder="1" applyAlignment="1">
      <alignment horizontal="center" vertical="center" wrapText="1"/>
    </xf>
    <xf numFmtId="0" fontId="29" fillId="0" borderId="14" xfId="5" applyFont="1" applyBorder="1" applyAlignment="1">
      <alignment horizontal="center" vertical="center" wrapText="1"/>
    </xf>
    <xf numFmtId="0" fontId="29" fillId="0" borderId="11" xfId="5" applyFont="1" applyBorder="1" applyAlignment="1">
      <alignment horizontal="center" vertical="center" wrapText="1"/>
    </xf>
    <xf numFmtId="0" fontId="0" fillId="11" borderId="10" xfId="0" applyFill="1" applyBorder="1" applyAlignment="1">
      <alignment horizontal="center" wrapText="1"/>
    </xf>
    <xf numFmtId="0" fontId="0" fillId="11" borderId="14" xfId="0" applyFill="1" applyBorder="1" applyAlignment="1">
      <alignment horizontal="center" wrapText="1"/>
    </xf>
    <xf numFmtId="0" fontId="0" fillId="11" borderId="11" xfId="0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left" vertical="center"/>
    </xf>
    <xf numFmtId="4" fontId="2" fillId="2" borderId="5" xfId="0" applyNumberFormat="1" applyFont="1" applyFill="1" applyBorder="1" applyAlignment="1">
      <alignment horizontal="left" vertical="center"/>
    </xf>
    <xf numFmtId="4" fontId="2" fillId="2" borderId="6" xfId="0" applyNumberFormat="1" applyFont="1" applyFill="1" applyBorder="1" applyAlignment="1">
      <alignment horizontal="left" vertical="center"/>
    </xf>
    <xf numFmtId="4" fontId="2" fillId="2" borderId="8" xfId="0" applyNumberFormat="1" applyFont="1" applyFill="1" applyBorder="1" applyAlignment="1">
      <alignment horizontal="left" vertical="center"/>
    </xf>
    <xf numFmtId="10" fontId="2" fillId="0" borderId="10" xfId="4" applyNumberFormat="1" applyFont="1" applyBorder="1" applyAlignment="1">
      <alignment horizontal="center" vertical="center"/>
    </xf>
    <xf numFmtId="10" fontId="2" fillId="0" borderId="11" xfId="4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7" fillId="11" borderId="10" xfId="0" applyFont="1" applyFill="1" applyBorder="1" applyAlignment="1">
      <alignment horizontal="center" vertical="center" wrapText="1"/>
    </xf>
    <xf numFmtId="0" fontId="27" fillId="11" borderId="14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10" fontId="3" fillId="2" borderId="2" xfId="1" applyNumberFormat="1" applyFont="1" applyFill="1" applyBorder="1" applyAlignment="1">
      <alignment horizontal="center" vertical="center" wrapText="1"/>
    </xf>
    <xf numFmtId="10" fontId="3" fillId="2" borderId="3" xfId="1" applyNumberFormat="1" applyFont="1" applyFill="1" applyBorder="1" applyAlignment="1">
      <alignment horizontal="center" vertical="center" wrapText="1"/>
    </xf>
    <xf numFmtId="10" fontId="3" fillId="2" borderId="6" xfId="1" applyNumberFormat="1" applyFont="1" applyFill="1" applyBorder="1" applyAlignment="1">
      <alignment horizontal="center" vertical="center" wrapText="1"/>
    </xf>
    <xf numFmtId="10" fontId="3" fillId="2" borderId="7" xfId="1" applyNumberFormat="1" applyFont="1" applyFill="1" applyBorder="1" applyAlignment="1">
      <alignment horizontal="center" vertical="center" wrapText="1"/>
    </xf>
    <xf numFmtId="10" fontId="3" fillId="2" borderId="8" xfId="1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/>
    </xf>
    <xf numFmtId="4" fontId="30" fillId="2" borderId="3" xfId="0" applyNumberFormat="1" applyFont="1" applyFill="1" applyBorder="1" applyAlignment="1">
      <alignment horizontal="center" vertical="center"/>
    </xf>
    <xf numFmtId="4" fontId="30" fillId="2" borderId="6" xfId="0" applyNumberFormat="1" applyFont="1" applyFill="1" applyBorder="1" applyAlignment="1">
      <alignment horizontal="center" vertical="center"/>
    </xf>
    <xf numFmtId="4" fontId="30" fillId="2" borderId="8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7" fillId="12" borderId="12" xfId="5" applyFont="1" applyFill="1" applyBorder="1" applyAlignment="1">
      <alignment horizontal="center" vertical="center" wrapText="1"/>
    </xf>
    <xf numFmtId="0" fontId="27" fillId="12" borderId="13" xfId="5" applyFont="1" applyFill="1" applyBorder="1" applyAlignment="1">
      <alignment horizontal="center" vertical="center" wrapText="1"/>
    </xf>
    <xf numFmtId="0" fontId="33" fillId="12" borderId="12" xfId="5" applyFont="1" applyFill="1" applyBorder="1" applyAlignment="1">
      <alignment horizontal="center" vertical="center" wrapText="1"/>
    </xf>
    <xf numFmtId="0" fontId="33" fillId="12" borderId="13" xfId="5" applyFont="1" applyFill="1" applyBorder="1" applyAlignment="1">
      <alignment horizontal="center" vertical="center" wrapText="1"/>
    </xf>
    <xf numFmtId="0" fontId="36" fillId="12" borderId="14" xfId="5" applyFont="1" applyFill="1" applyBorder="1" applyAlignment="1">
      <alignment horizontal="center" vertical="center" wrapText="1"/>
    </xf>
    <xf numFmtId="0" fontId="36" fillId="12" borderId="11" xfId="5" applyFont="1" applyFill="1" applyBorder="1" applyAlignment="1">
      <alignment horizontal="center" vertical="center" wrapText="1"/>
    </xf>
    <xf numFmtId="43" fontId="0" fillId="0" borderId="12" xfId="0" applyNumberFormat="1" applyBorder="1" applyAlignment="1">
      <alignment horizontal="center" vertical="center" wrapText="1"/>
    </xf>
    <xf numFmtId="43" fontId="0" fillId="0" borderId="13" xfId="0" applyNumberFormat="1" applyBorder="1" applyAlignment="1">
      <alignment horizontal="center" vertical="center" wrapText="1"/>
    </xf>
    <xf numFmtId="0" fontId="37" fillId="12" borderId="10" xfId="5" applyFont="1" applyFill="1" applyBorder="1" applyAlignment="1">
      <alignment horizontal="center" vertical="center" wrapText="1"/>
    </xf>
    <xf numFmtId="0" fontId="37" fillId="12" borderId="14" xfId="5" applyFont="1" applyFill="1" applyBorder="1" applyAlignment="1">
      <alignment horizontal="center" vertical="center" wrapText="1"/>
    </xf>
    <xf numFmtId="0" fontId="37" fillId="12" borderId="11" xfId="5" applyFont="1" applyFill="1" applyBorder="1" applyAlignment="1">
      <alignment horizontal="center" vertical="center" wrapText="1"/>
    </xf>
    <xf numFmtId="0" fontId="12" fillId="0" borderId="12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center" vertical="center" wrapText="1"/>
    </xf>
    <xf numFmtId="0" fontId="12" fillId="0" borderId="13" xfId="5" applyFont="1" applyBorder="1" applyAlignment="1">
      <alignment horizontal="center" vertical="center" wrapText="1"/>
    </xf>
    <xf numFmtId="0" fontId="11" fillId="0" borderId="10" xfId="44" applyFont="1" applyBorder="1" applyAlignment="1">
      <alignment horizontal="right" vertical="center" wrapText="1"/>
    </xf>
    <xf numFmtId="0" fontId="11" fillId="0" borderId="14" xfId="44" applyFont="1" applyBorder="1" applyAlignment="1">
      <alignment horizontal="right" vertical="center" wrapText="1"/>
    </xf>
    <xf numFmtId="0" fontId="11" fillId="0" borderId="11" xfId="44" applyFont="1" applyBorder="1" applyAlignment="1">
      <alignment horizontal="right" vertical="center" wrapText="1"/>
    </xf>
    <xf numFmtId="0" fontId="11" fillId="0" borderId="9" xfId="44" applyFont="1" applyBorder="1" applyAlignment="1">
      <alignment horizontal="right" vertical="center" wrapText="1"/>
    </xf>
    <xf numFmtId="0" fontId="11" fillId="0" borderId="1" xfId="44" applyFont="1" applyBorder="1" applyAlignment="1">
      <alignment horizontal="right" vertical="center" wrapText="1"/>
    </xf>
    <xf numFmtId="0" fontId="11" fillId="0" borderId="2" xfId="44" applyFont="1" applyBorder="1" applyAlignment="1">
      <alignment horizontal="right" vertical="center" wrapText="1"/>
    </xf>
    <xf numFmtId="0" fontId="11" fillId="0" borderId="3" xfId="44" applyFont="1" applyBorder="1" applyAlignment="1">
      <alignment horizontal="right" vertical="center" wrapText="1"/>
    </xf>
    <xf numFmtId="0" fontId="12" fillId="0" borderId="9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4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33" fillId="12" borderId="10" xfId="5" applyFont="1" applyFill="1" applyBorder="1" applyAlignment="1">
      <alignment horizontal="center" vertical="center" wrapText="1"/>
    </xf>
    <xf numFmtId="0" fontId="33" fillId="12" borderId="0" xfId="5" applyFont="1" applyFill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1" fillId="0" borderId="0" xfId="44" applyFont="1" applyAlignment="1">
      <alignment horizontal="right" vertical="center" wrapText="1"/>
    </xf>
    <xf numFmtId="0" fontId="27" fillId="12" borderId="0" xfId="5" applyFont="1" applyFill="1" applyAlignment="1">
      <alignment horizontal="center" vertical="center" wrapText="1"/>
    </xf>
    <xf numFmtId="0" fontId="12" fillId="0" borderId="0" xfId="44" applyFont="1" applyAlignment="1">
      <alignment horizontal="right" vertical="center" wrapText="1"/>
    </xf>
    <xf numFmtId="4" fontId="31" fillId="0" borderId="9" xfId="5" applyNumberFormat="1" applyFont="1" applyBorder="1" applyAlignment="1">
      <alignment horizontal="center" vertical="center" wrapText="1"/>
    </xf>
    <xf numFmtId="0" fontId="31" fillId="0" borderId="9" xfId="5" applyFont="1" applyBorder="1" applyAlignment="1">
      <alignment horizontal="center" vertical="center" wrapText="1"/>
    </xf>
    <xf numFmtId="4" fontId="28" fillId="0" borderId="1" xfId="5" applyNumberFormat="1" applyFont="1" applyBorder="1" applyAlignment="1">
      <alignment horizontal="center" vertical="center" wrapText="1"/>
    </xf>
    <xf numFmtId="0" fontId="28" fillId="0" borderId="2" xfId="5" applyFont="1" applyBorder="1" applyAlignment="1">
      <alignment horizontal="center" vertical="center" wrapText="1"/>
    </xf>
    <xf numFmtId="0" fontId="28" fillId="0" borderId="3" xfId="5" applyFont="1" applyBorder="1" applyAlignment="1">
      <alignment horizontal="center" vertical="center" wrapText="1"/>
    </xf>
    <xf numFmtId="0" fontId="28" fillId="0" borderId="4" xfId="5" applyFont="1" applyBorder="1" applyAlignment="1">
      <alignment horizontal="center" vertical="center" wrapText="1"/>
    </xf>
    <xf numFmtId="0" fontId="28" fillId="0" borderId="0" xfId="5" applyFont="1" applyAlignment="1">
      <alignment horizontal="center" vertical="center" wrapText="1"/>
    </xf>
    <xf numFmtId="0" fontId="28" fillId="0" borderId="5" xfId="5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9" fillId="0" borderId="10" xfId="5" applyFont="1" applyBorder="1" applyAlignment="1">
      <alignment horizontal="left" vertical="center" wrapText="1"/>
    </xf>
    <xf numFmtId="0" fontId="29" fillId="0" borderId="14" xfId="5" applyFont="1" applyBorder="1" applyAlignment="1">
      <alignment horizontal="left" vertical="center" wrapText="1"/>
    </xf>
    <xf numFmtId="0" fontId="29" fillId="0" borderId="11" xfId="5" applyFont="1" applyBorder="1" applyAlignment="1">
      <alignment horizontal="left" vertical="center" wrapText="1"/>
    </xf>
    <xf numFmtId="0" fontId="32" fillId="0" borderId="10" xfId="5" applyFont="1" applyBorder="1" applyAlignment="1">
      <alignment horizontal="center" vertical="center" wrapText="1"/>
    </xf>
    <xf numFmtId="0" fontId="32" fillId="0" borderId="14" xfId="5" applyFont="1" applyBorder="1" applyAlignment="1">
      <alignment horizontal="center" vertical="center" wrapText="1"/>
    </xf>
    <xf numFmtId="0" fontId="32" fillId="0" borderId="11" xfId="5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27" fillId="9" borderId="10" xfId="5" applyFont="1" applyFill="1" applyBorder="1" applyAlignment="1">
      <alignment horizontal="center" vertical="center" wrapText="1"/>
    </xf>
    <xf numFmtId="0" fontId="27" fillId="9" borderId="14" xfId="5" applyFont="1" applyFill="1" applyBorder="1" applyAlignment="1">
      <alignment horizontal="center" vertical="center" wrapText="1"/>
    </xf>
    <xf numFmtId="0" fontId="27" fillId="9" borderId="11" xfId="5" applyFont="1" applyFill="1" applyBorder="1" applyAlignment="1">
      <alignment horizontal="center" vertical="center" wrapText="1"/>
    </xf>
    <xf numFmtId="0" fontId="27" fillId="0" borderId="10" xfId="5" applyFont="1" applyBorder="1" applyAlignment="1">
      <alignment horizontal="center" vertical="center" wrapText="1"/>
    </xf>
    <xf numFmtId="0" fontId="27" fillId="0" borderId="14" xfId="5" applyFont="1" applyBorder="1" applyAlignment="1">
      <alignment horizontal="center" vertical="center" wrapText="1"/>
    </xf>
    <xf numFmtId="0" fontId="27" fillId="0" borderId="11" xfId="5" applyFont="1" applyBorder="1" applyAlignment="1">
      <alignment horizontal="center" vertical="center" wrapText="1"/>
    </xf>
    <xf numFmtId="0" fontId="35" fillId="0" borderId="10" xfId="5" applyFont="1" applyBorder="1" applyAlignment="1">
      <alignment horizontal="left" vertical="center" wrapText="1"/>
    </xf>
    <xf numFmtId="0" fontId="12" fillId="0" borderId="14" xfId="5" applyFont="1" applyBorder="1" applyAlignment="1">
      <alignment horizontal="left" vertical="center" wrapText="1"/>
    </xf>
    <xf numFmtId="0" fontId="12" fillId="0" borderId="11" xfId="5" applyFont="1" applyBorder="1" applyAlignment="1">
      <alignment horizontal="left" vertical="center" wrapText="1"/>
    </xf>
    <xf numFmtId="4" fontId="21" fillId="11" borderId="0" xfId="0" applyNumberFormat="1" applyFont="1" applyFill="1" applyAlignment="1">
      <alignment horizontal="center" vertical="center"/>
    </xf>
    <xf numFmtId="4" fontId="30" fillId="2" borderId="5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6" xfId="5" applyFont="1" applyBorder="1" applyAlignment="1">
      <alignment horizontal="center" vertical="center" wrapText="1"/>
    </xf>
    <xf numFmtId="0" fontId="27" fillId="0" borderId="7" xfId="5" applyFont="1" applyBorder="1" applyAlignment="1">
      <alignment horizontal="center" vertical="center" wrapText="1"/>
    </xf>
    <xf numFmtId="0" fontId="20" fillId="8" borderId="13" xfId="14" applyFont="1" applyFill="1" applyBorder="1" applyAlignment="1">
      <alignment horizontal="center" vertical="center"/>
    </xf>
    <xf numFmtId="2" fontId="20" fillId="0" borderId="16" xfId="14" applyNumberFormat="1" applyFont="1" applyBorder="1" applyAlignment="1">
      <alignment horizontal="center" vertical="center"/>
    </xf>
    <xf numFmtId="2" fontId="20" fillId="0" borderId="20" xfId="14" applyNumberFormat="1" applyFont="1" applyBorder="1" applyAlignment="1">
      <alignment horizontal="center" vertical="center"/>
    </xf>
    <xf numFmtId="4" fontId="20" fillId="0" borderId="17" xfId="14" applyNumberFormat="1" applyFont="1" applyBorder="1" applyAlignment="1">
      <alignment horizontal="center" vertical="center" wrapText="1"/>
    </xf>
    <xf numFmtId="4" fontId="20" fillId="0" borderId="21" xfId="14" applyNumberFormat="1" applyFont="1" applyBorder="1" applyAlignment="1">
      <alignment horizontal="center" vertical="center" wrapText="1"/>
    </xf>
    <xf numFmtId="4" fontId="20" fillId="0" borderId="18" xfId="14" applyNumberFormat="1" applyFont="1" applyBorder="1" applyAlignment="1">
      <alignment horizontal="center" vertical="center" wrapText="1"/>
    </xf>
    <xf numFmtId="4" fontId="20" fillId="0" borderId="23" xfId="14" applyNumberFormat="1" applyFont="1" applyBorder="1" applyAlignment="1">
      <alignment horizontal="center" vertical="center" wrapText="1"/>
    </xf>
    <xf numFmtId="0" fontId="20" fillId="8" borderId="12" xfId="14" applyFont="1" applyFill="1" applyBorder="1" applyAlignment="1">
      <alignment horizontal="center" vertical="center"/>
    </xf>
    <xf numFmtId="0" fontId="20" fillId="8" borderId="15" xfId="14" applyFont="1" applyFill="1" applyBorder="1" applyAlignment="1">
      <alignment horizontal="center" vertical="center"/>
    </xf>
    <xf numFmtId="167" fontId="20" fillId="8" borderId="4" xfId="10" applyFont="1" applyFill="1" applyBorder="1" applyAlignment="1">
      <alignment horizontal="center" vertical="center"/>
    </xf>
    <xf numFmtId="167" fontId="20" fillId="8" borderId="5" xfId="10" applyFont="1" applyFill="1" applyBorder="1" applyAlignment="1">
      <alignment horizontal="center" vertical="center"/>
    </xf>
    <xf numFmtId="167" fontId="20" fillId="8" borderId="6" xfId="10" applyFont="1" applyFill="1" applyBorder="1" applyAlignment="1">
      <alignment horizontal="center" vertical="center"/>
    </xf>
    <xf numFmtId="167" fontId="20" fillId="8" borderId="8" xfId="10" applyFont="1" applyFill="1" applyBorder="1" applyAlignment="1">
      <alignment horizontal="center" vertical="center"/>
    </xf>
    <xf numFmtId="1" fontId="20" fillId="0" borderId="16" xfId="14" applyNumberFormat="1" applyFont="1" applyBorder="1" applyAlignment="1">
      <alignment horizontal="center" vertical="center"/>
    </xf>
    <xf numFmtId="1" fontId="20" fillId="0" borderId="20" xfId="14" applyNumberFormat="1" applyFont="1" applyBorder="1" applyAlignment="1">
      <alignment horizontal="center" vertical="center"/>
    </xf>
    <xf numFmtId="49" fontId="20" fillId="0" borderId="16" xfId="14" applyNumberFormat="1" applyFont="1" applyBorder="1" applyAlignment="1">
      <alignment horizontal="center" vertical="center"/>
    </xf>
    <xf numFmtId="49" fontId="20" fillId="0" borderId="20" xfId="14" applyNumberFormat="1" applyFont="1" applyBorder="1" applyAlignment="1">
      <alignment horizontal="center" vertical="center"/>
    </xf>
    <xf numFmtId="172" fontId="20" fillId="10" borderId="4" xfId="10" applyNumberFormat="1" applyFont="1" applyFill="1" applyBorder="1" applyAlignment="1">
      <alignment horizontal="center" vertical="center"/>
    </xf>
    <xf numFmtId="172" fontId="20" fillId="10" borderId="6" xfId="10" applyNumberFormat="1" applyFont="1" applyFill="1" applyBorder="1" applyAlignment="1">
      <alignment horizontal="center" vertical="center"/>
    </xf>
    <xf numFmtId="0" fontId="20" fillId="10" borderId="10" xfId="14" applyFont="1" applyFill="1" applyBorder="1" applyAlignment="1">
      <alignment horizontal="center" vertical="center"/>
    </xf>
    <xf numFmtId="0" fontId="20" fillId="10" borderId="14" xfId="14" applyFont="1" applyFill="1" applyBorder="1" applyAlignment="1">
      <alignment horizontal="center" vertical="center"/>
    </xf>
    <xf numFmtId="0" fontId="20" fillId="10" borderId="6" xfId="14" applyFont="1" applyFill="1" applyBorder="1" applyAlignment="1">
      <alignment horizontal="center" vertical="center"/>
    </xf>
    <xf numFmtId="0" fontId="20" fillId="10" borderId="7" xfId="14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 indent="4"/>
    </xf>
    <xf numFmtId="0" fontId="3" fillId="0" borderId="9" xfId="0" applyFont="1" applyBorder="1" applyAlignment="1">
      <alignment horizontal="left" vertical="top" wrapText="1" indent="8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 indent="5"/>
    </xf>
    <xf numFmtId="0" fontId="11" fillId="2" borderId="9" xfId="7" applyFont="1" applyFill="1" applyBorder="1" applyAlignment="1">
      <alignment horizontal="center" vertical="center"/>
    </xf>
    <xf numFmtId="49" fontId="0" fillId="2" borderId="9" xfId="7" applyNumberFormat="1" applyFont="1" applyFill="1" applyBorder="1" applyAlignment="1">
      <alignment horizontal="left" vertical="center"/>
    </xf>
    <xf numFmtId="49" fontId="1" fillId="2" borderId="9" xfId="7" applyNumberFormat="1" applyFill="1" applyBorder="1" applyAlignment="1">
      <alignment horizontal="left" vertical="center"/>
    </xf>
    <xf numFmtId="49" fontId="14" fillId="2" borderId="9" xfId="7" applyNumberFormat="1" applyFont="1" applyFill="1" applyBorder="1" applyAlignment="1">
      <alignment horizontal="left" vertical="center" wrapText="1"/>
    </xf>
    <xf numFmtId="166" fontId="12" fillId="2" borderId="9" xfId="7" applyNumberFormat="1" applyFont="1" applyFill="1" applyBorder="1" applyAlignment="1">
      <alignment horizontal="left" vertical="center" wrapText="1"/>
    </xf>
    <xf numFmtId="0" fontId="1" fillId="0" borderId="10" xfId="7" applyBorder="1" applyAlignment="1">
      <alignment horizontal="left" vertical="center"/>
    </xf>
    <xf numFmtId="0" fontId="1" fillId="0" borderId="14" xfId="7" applyBorder="1" applyAlignment="1">
      <alignment horizontal="left" vertical="center"/>
    </xf>
    <xf numFmtId="0" fontId="1" fillId="0" borderId="11" xfId="7" applyBorder="1" applyAlignment="1">
      <alignment horizontal="left" vertical="center"/>
    </xf>
    <xf numFmtId="0" fontId="9" fillId="2" borderId="9" xfId="7" applyFont="1" applyFill="1" applyBorder="1" applyAlignment="1">
      <alignment horizontal="right" vertical="center"/>
    </xf>
    <xf numFmtId="0" fontId="9" fillId="2" borderId="9" xfId="7" applyFont="1" applyFill="1" applyBorder="1" applyAlignment="1">
      <alignment horizontal="center" vertical="center"/>
    </xf>
    <xf numFmtId="0" fontId="9" fillId="2" borderId="9" xfId="7" applyFont="1" applyFill="1" applyBorder="1" applyAlignment="1">
      <alignment horizontal="center" vertical="center" wrapText="1"/>
    </xf>
    <xf numFmtId="1" fontId="11" fillId="2" borderId="9" xfId="7" applyNumberFormat="1" applyFont="1" applyFill="1" applyBorder="1" applyAlignment="1">
      <alignment horizontal="center" vertical="center" wrapText="1"/>
    </xf>
    <xf numFmtId="0" fontId="11" fillId="2" borderId="9" xfId="7" applyFont="1" applyFill="1" applyBorder="1" applyAlignment="1">
      <alignment horizontal="center" vertical="center" wrapText="1"/>
    </xf>
    <xf numFmtId="2" fontId="12" fillId="2" borderId="9" xfId="7" applyNumberFormat="1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 wrapText="1"/>
    </xf>
    <xf numFmtId="0" fontId="8" fillId="2" borderId="2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8" fillId="2" borderId="6" xfId="7" applyFont="1" applyFill="1" applyBorder="1" applyAlignment="1">
      <alignment horizontal="center" vertical="center" wrapText="1"/>
    </xf>
    <xf numFmtId="0" fontId="8" fillId="2" borderId="7" xfId="7" applyFont="1" applyFill="1" applyBorder="1" applyAlignment="1">
      <alignment horizontal="center" vertical="center" wrapText="1"/>
    </xf>
    <xf numFmtId="0" fontId="8" fillId="2" borderId="8" xfId="7" applyFont="1" applyFill="1" applyBorder="1" applyAlignment="1">
      <alignment horizontal="center" vertical="center" wrapText="1"/>
    </xf>
    <xf numFmtId="0" fontId="11" fillId="2" borderId="9" xfId="7" applyFont="1" applyFill="1" applyBorder="1" applyAlignment="1">
      <alignment horizontal="right" vertical="center"/>
    </xf>
    <xf numFmtId="1" fontId="7" fillId="2" borderId="9" xfId="7" applyNumberFormat="1" applyFont="1" applyFill="1" applyBorder="1" applyAlignment="1">
      <alignment horizontal="center" vertical="center"/>
    </xf>
    <xf numFmtId="49" fontId="1" fillId="2" borderId="9" xfId="7" applyNumberFormat="1" applyFill="1" applyBorder="1" applyAlignment="1">
      <alignment horizontal="center" vertical="center" wrapText="1"/>
    </xf>
    <xf numFmtId="0" fontId="11" fillId="2" borderId="10" xfId="7" applyFont="1" applyFill="1" applyBorder="1" applyAlignment="1">
      <alignment horizontal="center" vertical="center"/>
    </xf>
    <xf numFmtId="0" fontId="11" fillId="2" borderId="14" xfId="7" applyFont="1" applyFill="1" applyBorder="1" applyAlignment="1">
      <alignment horizontal="center" vertical="center"/>
    </xf>
    <xf numFmtId="0" fontId="11" fillId="2" borderId="11" xfId="7" applyFont="1" applyFill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 wrapText="1"/>
    </xf>
    <xf numFmtId="49" fontId="0" fillId="2" borderId="9" xfId="7" applyNumberFormat="1" applyFont="1" applyFill="1" applyBorder="1" applyAlignment="1">
      <alignment horizontal="left" vertical="center" wrapText="1"/>
    </xf>
    <xf numFmtId="49" fontId="1" fillId="2" borderId="9" xfId="7" applyNumberFormat="1" applyFill="1" applyBorder="1" applyAlignment="1">
      <alignment horizontal="left" vertical="center" wrapText="1"/>
    </xf>
    <xf numFmtId="49" fontId="14" fillId="2" borderId="10" xfId="7" applyNumberFormat="1" applyFont="1" applyFill="1" applyBorder="1" applyAlignment="1">
      <alignment horizontal="left" vertical="center" wrapText="1"/>
    </xf>
    <xf numFmtId="49" fontId="14" fillId="2" borderId="14" xfId="7" applyNumberFormat="1" applyFont="1" applyFill="1" applyBorder="1" applyAlignment="1">
      <alignment horizontal="left" vertical="center" wrapText="1"/>
    </xf>
    <xf numFmtId="49" fontId="14" fillId="2" borderId="11" xfId="7" applyNumberFormat="1" applyFont="1" applyFill="1" applyBorder="1" applyAlignment="1">
      <alignment horizontal="left" vertical="center" wrapText="1"/>
    </xf>
    <xf numFmtId="0" fontId="11" fillId="2" borderId="10" xfId="7" applyFont="1" applyFill="1" applyBorder="1" applyAlignment="1">
      <alignment horizontal="left" vertical="center" wrapText="1"/>
    </xf>
    <xf numFmtId="0" fontId="11" fillId="2" borderId="11" xfId="7" applyFont="1" applyFill="1" applyBorder="1" applyAlignment="1">
      <alignment horizontal="left" vertical="center" wrapText="1"/>
    </xf>
    <xf numFmtId="166" fontId="12" fillId="2" borderId="10" xfId="7" applyNumberFormat="1" applyFont="1" applyFill="1" applyBorder="1" applyAlignment="1">
      <alignment horizontal="left" vertical="center" wrapText="1"/>
    </xf>
    <xf numFmtId="166" fontId="12" fillId="2" borderId="14" xfId="7" applyNumberFormat="1" applyFont="1" applyFill="1" applyBorder="1" applyAlignment="1">
      <alignment horizontal="left" vertical="center" wrapText="1"/>
    </xf>
    <xf numFmtId="166" fontId="12" fillId="2" borderId="11" xfId="7" applyNumberFormat="1" applyFont="1" applyFill="1" applyBorder="1" applyAlignment="1">
      <alignment horizontal="left" vertical="center" wrapText="1"/>
    </xf>
    <xf numFmtId="0" fontId="8" fillId="0" borderId="9" xfId="7" applyFont="1" applyBorder="1" applyAlignment="1">
      <alignment horizontal="center" vertical="center" wrapText="1"/>
    </xf>
    <xf numFmtId="49" fontId="0" fillId="2" borderId="10" xfId="7" applyNumberFormat="1" applyFont="1" applyFill="1" applyBorder="1" applyAlignment="1">
      <alignment horizontal="left" vertical="center"/>
    </xf>
    <xf numFmtId="49" fontId="0" fillId="2" borderId="11" xfId="7" applyNumberFormat="1" applyFont="1" applyFill="1" applyBorder="1" applyAlignment="1">
      <alignment horizontal="left" vertical="center"/>
    </xf>
    <xf numFmtId="0" fontId="0" fillId="0" borderId="10" xfId="7" applyFont="1" applyBorder="1" applyAlignment="1">
      <alignment horizontal="left" vertical="center" wrapText="1"/>
    </xf>
    <xf numFmtId="2" fontId="23" fillId="2" borderId="12" xfId="0" applyNumberFormat="1" applyFont="1" applyFill="1" applyBorder="1" applyAlignment="1">
      <alignment horizontal="center" vertical="center"/>
    </xf>
    <xf numFmtId="2" fontId="23" fillId="2" borderId="15" xfId="0" applyNumberFormat="1" applyFont="1" applyFill="1" applyBorder="1" applyAlignment="1">
      <alignment horizontal="center" vertical="center"/>
    </xf>
    <xf numFmtId="2" fontId="23" fillId="2" borderId="13" xfId="0" applyNumberFormat="1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2" fontId="19" fillId="7" borderId="15" xfId="12" applyNumberFormat="1" applyFont="1" applyFill="1" applyBorder="1" applyAlignment="1">
      <alignment horizontal="center" vertical="center"/>
    </xf>
    <xf numFmtId="2" fontId="19" fillId="3" borderId="9" xfId="12" applyNumberFormat="1" applyFont="1" applyFill="1" applyBorder="1" applyAlignment="1">
      <alignment horizontal="center" vertical="center" wrapText="1"/>
    </xf>
    <xf numFmtId="2" fontId="19" fillId="3" borderId="15" xfId="12" applyNumberFormat="1" applyFont="1" applyFill="1" applyBorder="1" applyAlignment="1">
      <alignment horizontal="center" vertical="center" wrapText="1"/>
    </xf>
    <xf numFmtId="2" fontId="19" fillId="3" borderId="13" xfId="12" applyNumberFormat="1" applyFont="1" applyFill="1" applyBorder="1" applyAlignment="1">
      <alignment horizontal="center" vertical="center" wrapText="1"/>
    </xf>
    <xf numFmtId="2" fontId="19" fillId="5" borderId="15" xfId="12" applyNumberFormat="1" applyFont="1" applyFill="1" applyBorder="1" applyAlignment="1">
      <alignment horizontal="center" vertical="center"/>
    </xf>
    <xf numFmtId="2" fontId="19" fillId="5" borderId="13" xfId="12" applyNumberFormat="1" applyFont="1" applyFill="1" applyBorder="1" applyAlignment="1">
      <alignment horizontal="center" vertical="center"/>
    </xf>
    <xf numFmtId="2" fontId="19" fillId="5" borderId="15" xfId="1" applyNumberFormat="1" applyFont="1" applyFill="1" applyBorder="1" applyAlignment="1">
      <alignment horizontal="center" vertical="center" wrapText="1"/>
    </xf>
    <xf numFmtId="14" fontId="19" fillId="5" borderId="15" xfId="1" applyNumberFormat="1" applyFont="1" applyFill="1" applyBorder="1" applyAlignment="1">
      <alignment horizontal="center" vertical="center" wrapText="1"/>
    </xf>
    <xf numFmtId="2" fontId="19" fillId="6" borderId="13" xfId="12" applyNumberFormat="1" applyFont="1" applyFill="1" applyBorder="1" applyAlignment="1">
      <alignment horizontal="center" vertical="center"/>
    </xf>
    <xf numFmtId="2" fontId="19" fillId="6" borderId="9" xfId="12" applyNumberFormat="1" applyFont="1" applyFill="1" applyBorder="1" applyAlignment="1">
      <alignment horizontal="center" vertical="center"/>
    </xf>
    <xf numFmtId="2" fontId="19" fillId="6" borderId="15" xfId="12" applyNumberFormat="1" applyFont="1" applyFill="1" applyBorder="1" applyAlignment="1">
      <alignment horizontal="center" vertical="center"/>
    </xf>
    <xf numFmtId="2" fontId="19" fillId="6" borderId="13" xfId="1" applyNumberFormat="1" applyFont="1" applyFill="1" applyBorder="1" applyAlignment="1">
      <alignment horizontal="center" vertical="center" wrapText="1"/>
    </xf>
    <xf numFmtId="2" fontId="19" fillId="6" borderId="9" xfId="1" applyNumberFormat="1" applyFont="1" applyFill="1" applyBorder="1" applyAlignment="1">
      <alignment horizontal="center" vertical="center" wrapText="1"/>
    </xf>
    <xf numFmtId="2" fontId="19" fillId="6" borderId="15" xfId="1" applyNumberFormat="1" applyFont="1" applyFill="1" applyBorder="1" applyAlignment="1">
      <alignment horizontal="center" vertical="center" wrapText="1"/>
    </xf>
    <xf numFmtId="2" fontId="19" fillId="7" borderId="13" xfId="12" applyNumberFormat="1" applyFont="1" applyFill="1" applyBorder="1" applyAlignment="1">
      <alignment horizontal="center" vertical="center"/>
    </xf>
    <xf numFmtId="2" fontId="19" fillId="7" borderId="15" xfId="12" applyNumberFormat="1" applyFont="1" applyFill="1" applyBorder="1" applyAlignment="1">
      <alignment horizontal="center" vertical="center" wrapText="1"/>
    </xf>
    <xf numFmtId="14" fontId="19" fillId="7" borderId="13" xfId="1" applyNumberFormat="1" applyFont="1" applyFill="1" applyBorder="1" applyAlignment="1">
      <alignment horizontal="center" vertical="center" wrapText="1"/>
    </xf>
    <xf numFmtId="14" fontId="19" fillId="7" borderId="9" xfId="1" applyNumberFormat="1" applyFont="1" applyFill="1" applyBorder="1" applyAlignment="1">
      <alignment horizontal="center" vertical="center" wrapText="1"/>
    </xf>
    <xf numFmtId="2" fontId="19" fillId="3" borderId="13" xfId="12" applyNumberFormat="1" applyFont="1" applyFill="1" applyBorder="1" applyAlignment="1">
      <alignment horizontal="center" vertical="center"/>
    </xf>
    <xf numFmtId="2" fontId="19" fillId="3" borderId="9" xfId="12" applyNumberFormat="1" applyFont="1" applyFill="1" applyBorder="1" applyAlignment="1">
      <alignment horizontal="center" vertical="center"/>
    </xf>
  </cellXfs>
  <cellStyles count="46">
    <cellStyle name="Comma" xfId="1" builtinId="3"/>
    <cellStyle name="Currency" xfId="2" builtinId="4"/>
    <cellStyle name="Hyperlink" xfId="13" builtinId="8"/>
    <cellStyle name="Moeda 2" xfId="8"/>
    <cellStyle name="Moeda 2 2" xfId="45"/>
    <cellStyle name="Moeda 3" xfId="11"/>
    <cellStyle name="Moeda 3 2" xfId="19"/>
    <cellStyle name="Moeda 3 2 2" xfId="30"/>
    <cellStyle name="Moeda 3 2 3" xfId="40"/>
    <cellStyle name="Moeda 3 3" xfId="22"/>
    <cellStyle name="Moeda 3 3 2" xfId="33"/>
    <cellStyle name="Moeda 3 3 3" xfId="43"/>
    <cellStyle name="Moeda 3 4" xfId="26"/>
    <cellStyle name="Moeda 3 5" xfId="36"/>
    <cellStyle name="Moeda 4" xfId="17"/>
    <cellStyle name="Moeda 4 2" xfId="28"/>
    <cellStyle name="Moeda 4 3" xfId="38"/>
    <cellStyle name="Moeda 5" xfId="21"/>
    <cellStyle name="Moeda 5 2" xfId="32"/>
    <cellStyle name="Moeda 5 3" xfId="42"/>
    <cellStyle name="Moeda 6" xfId="25"/>
    <cellStyle name="Moeda 7" xfId="35"/>
    <cellStyle name="Normal" xfId="0" builtinId="0"/>
    <cellStyle name="Normal 12" xfId="44"/>
    <cellStyle name="Normal 2" xfId="5"/>
    <cellStyle name="Normal 2 3" xfId="9"/>
    <cellStyle name="Normal 3" xfId="3"/>
    <cellStyle name="Normal 4" xfId="14"/>
    <cellStyle name="Normal 4 2" xfId="23"/>
    <cellStyle name="Normal 6" xfId="7"/>
    <cellStyle name="Normal 61 2" xfId="6"/>
    <cellStyle name="Normal_Replanilhamento T-1 - 18-02-08" xfId="12"/>
    <cellStyle name="Percent" xfId="4" builtinId="5"/>
    <cellStyle name="Porcentagem 2" xfId="15"/>
    <cellStyle name="Vírgula 2" xfId="10"/>
    <cellStyle name="Vírgula 2 2" xfId="18"/>
    <cellStyle name="Vírgula 2 2 2" xfId="29"/>
    <cellStyle name="Vírgula 2 2 3" xfId="39"/>
    <cellStyle name="Vírgula 3" xfId="16"/>
    <cellStyle name="Vírgula 3 2" xfId="27"/>
    <cellStyle name="Vírgula 3 3" xfId="37"/>
    <cellStyle name="Vírgula 4" xfId="20"/>
    <cellStyle name="Vírgula 4 2" xfId="31"/>
    <cellStyle name="Vírgula 4 3" xfId="41"/>
    <cellStyle name="Vírgula 5" xfId="24"/>
    <cellStyle name="Vírgula 6" xfId="34"/>
  </cellStyles>
  <dxfs count="1">
    <dxf>
      <font>
        <color theme="0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47625</xdr:rowOff>
    </xdr:from>
    <xdr:ext cx="5905500" cy="321468"/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71475" y="47625"/>
          <a:ext cx="5905500" cy="32146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pt-BR" sz="1800" b="1" i="0" u="none" strike="noStrike">
              <a:solidFill>
                <a:srgbClr val="C00000"/>
              </a:solidFill>
              <a:latin typeface="Arial Black" pitchFamily="34" charset="0"/>
              <a:ea typeface="+mn-ea"/>
              <a:cs typeface="+mn-cs"/>
            </a:rPr>
            <a:t>CVN</a:t>
          </a:r>
          <a:r>
            <a:rPr lang="pt-BR" sz="1800" b="1" i="0" u="none" strike="noStrike">
              <a:solidFill>
                <a:schemeClr val="tx1"/>
              </a:solidFill>
              <a:latin typeface="Arial Black" pitchFamily="34" charset="0"/>
              <a:ea typeface="+mn-ea"/>
              <a:cs typeface="+mn-cs"/>
            </a:rPr>
            <a:t> </a:t>
          </a:r>
          <a:r>
            <a:rPr lang="pt-BR" sz="1800" b="1" i="0" u="none" strike="noStrike">
              <a:solidFill>
                <a:srgbClr val="0000CC"/>
              </a:solidFill>
              <a:latin typeface="Arial Black" pitchFamily="34" charset="0"/>
              <a:ea typeface="+mn-ea"/>
              <a:cs typeface="+mn-cs"/>
            </a:rPr>
            <a:t>CONSTRUTORA VIA NORTE LTDA </a:t>
          </a:r>
          <a:endParaRPr lang="pt-BR" sz="1800">
            <a:solidFill>
              <a:srgbClr val="0000CC"/>
            </a:solidFill>
            <a:latin typeface="Arial Black" pitchFamily="34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17972</xdr:colOff>
      <xdr:row>1</xdr:row>
      <xdr:rowOff>35943</xdr:rowOff>
    </xdr:from>
    <xdr:to>
      <xdr:col>0</xdr:col>
      <xdr:colOff>594636</xdr:colOff>
      <xdr:row>4</xdr:row>
      <xdr:rowOff>100156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2" y="226443"/>
          <a:ext cx="576664" cy="651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  <xdr:oneCellAnchor>
    <xdr:from>
      <xdr:col>0</xdr:col>
      <xdr:colOff>134471</xdr:colOff>
      <xdr:row>0</xdr:row>
      <xdr:rowOff>56029</xdr:rowOff>
    </xdr:from>
    <xdr:ext cx="576664" cy="638175"/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56029"/>
          <a:ext cx="576664" cy="6381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bras\ENGENHARIA\PROPOSTA%20-%20NOVAS%20OBRAS\03%20-%20CONSELHO%20TUTELAR\OR&#199;AMENTO\BRUNA_PLANILHA%20OR&#199;AMENT&#193;RIA%20-%20REFORMA%20DO%20CONSELHO%20TUTEL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bras\ENGENHARIA\PROPOSTA%20-%20NOVAS%20OBRAS\10-%20NOVO%20CRAS\BRUNA_PLANILHA%20OR&#199;AMENT&#193;RIA%20-%20CONSTRU&#199;&#195;O%20DO%20CRAS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ÁRIA"/>
      <sheetName val="MC"/>
      <sheetName val="CRONOGRAMA"/>
      <sheetName val="BDI"/>
      <sheetName val="LS"/>
      <sheetName val="COMP-01"/>
      <sheetName val="COMP-02"/>
      <sheetName val="COMP-03"/>
      <sheetName val="COMP-04"/>
      <sheetName val="COMP-05"/>
      <sheetName val="COMP-06"/>
      <sheetName val="COMP-07"/>
      <sheetName val="COMP-08"/>
      <sheetName val="COMP-09"/>
      <sheetName val="COMP-10"/>
      <sheetName val="COMP-11"/>
      <sheetName val="COMP-12"/>
      <sheetName val="COMP-13"/>
      <sheetName val="COTAÇÕ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P8">
            <v>420.83333333333331</v>
          </cell>
        </row>
        <row r="9">
          <cell r="P9">
            <v>55.893333333333338</v>
          </cell>
        </row>
        <row r="10">
          <cell r="P10">
            <v>43.133333333333333</v>
          </cell>
        </row>
        <row r="12">
          <cell r="P12">
            <v>51.066666666666663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ÁRIA"/>
      <sheetName val="CRONOGRAMA"/>
      <sheetName val="modelo cronograma"/>
      <sheetName val="MC"/>
      <sheetName val="BDI"/>
      <sheetName val="LS"/>
      <sheetName val="COMP-01"/>
      <sheetName val="COMP-02"/>
      <sheetName val="COMP-03"/>
      <sheetName val="COMP-04"/>
      <sheetName val="COMP-05"/>
      <sheetName val="COMP-06"/>
      <sheetName val="COMP-07"/>
      <sheetName val="COMP-08"/>
      <sheetName val="COMP-09"/>
      <sheetName val="COMP-10"/>
      <sheetName val="COMP-11"/>
      <sheetName val="COMP-12"/>
      <sheetName val="COMP-13"/>
      <sheetName val="COMP-14"/>
      <sheetName val="COTA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8">
          <cell r="P8">
            <v>898.77333333333343</v>
          </cell>
        </row>
        <row r="14">
          <cell r="P14">
            <v>2880.6666666666665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s://www.kalunga.com.br/prod/dispenser-papel-toalha-interfolhado-branco-c19533-premisse-cx-1-un/324175?pcID=39&amp;gclid=Cj0KCQjwqrb7BRDlARIsACwGad6HO2dT5IOnuzBk8d55FZvxHn7u8z-LvSHzV70iwJALgCLUeG6uVL4aAqcFEALw_wcB" TargetMode="External"/><Relationship Id="rId7" Type="http://schemas.openxmlformats.org/officeDocument/2006/relationships/hyperlink" Target="mailto:eliane@rbaelevadores.com.brAtendente:%20ElianeLocal:%20S&#227;o%20Jos&#233;%20do%20Rio%20Preto%20(SP)" TargetMode="External"/><Relationship Id="rId2" Type="http://schemas.openxmlformats.org/officeDocument/2006/relationships/hyperlink" Target="https://www.telhanorte.com.br/led-painel-pop-embutir-quadrado-30x30-ne-4000k-24w-bivolt-1680-avant-1774948/p?idsku=1774948&amp;gclid=EAIaIQobChMIv7j4ns3B8AIVCuDICh1NEwsxEAQYKCABEgLxKPD_BwE" TargetMode="External"/><Relationship Id="rId1" Type="http://schemas.openxmlformats.org/officeDocument/2006/relationships/hyperlink" Target="https://www.ismafer.com.br/MLB-1547067509-painel-plafon-led-24w-quadrado-embutir-branco-neutro-_JM?variation=78806764363&amp;gclid=EAIaIQobChMIv7j4ns3B8AIVCuDICh1NEwsxEAQYCCABEgKMrPD_BwE" TargetMode="External"/><Relationship Id="rId6" Type="http://schemas.openxmlformats.org/officeDocument/2006/relationships/hyperlink" Target="mailto:vendas@mobilitaelevadores.com.brAtendente:%20AnaLocal:%20Atiabaia%20(SP)" TargetMode="External"/><Relationship Id="rId5" Type="http://schemas.openxmlformats.org/officeDocument/2006/relationships/hyperlink" Target="https://www.leroymerlin.com.br/resina-brilhante-novacor-incolor-18l-sherwin-williams_86142301?store_code=57&amp;gclid=CjwKCAjwmeiIBhA6EiwA-uaeFbxDk53Zc9B12II1Ri07dkbwaaf1Aw0DW35XT2XSVUFVVgAAjqG9wRoCRJkQAvD_BwE" TargetMode="External"/><Relationship Id="rId4" Type="http://schemas.openxmlformats.org/officeDocument/2006/relationships/hyperlink" Target="https://loja.politintas.com.br/resina-acrilica-novacor-sherwin-williams-18l/p?idsku=3594&amp;gclid=CjwKCAjwmeiIBhA6EiwA-uaeFZCkpwYdhdzCQshIADv6j15StycZEocY1i-VXkCkv7oPfCP68ysT6hoCJvMQAvD_BwE" TargetMode="External"/><Relationship Id="rId9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view="pageBreakPreview" topLeftCell="A43" zoomScale="84" zoomScaleNormal="84" zoomScaleSheetLayoutView="84" workbookViewId="0">
      <selection activeCell="D58" sqref="D58"/>
    </sheetView>
  </sheetViews>
  <sheetFormatPr defaultRowHeight="12.75" x14ac:dyDescent="0.2"/>
  <cols>
    <col min="1" max="1" width="10.140625" style="11" customWidth="1"/>
    <col min="2" max="2" width="12.5703125" style="14" bestFit="1" customWidth="1"/>
    <col min="3" max="3" width="11.42578125" style="11" customWidth="1"/>
    <col min="4" max="4" width="76.28515625" style="11" customWidth="1"/>
    <col min="5" max="5" width="12" style="14" customWidth="1"/>
    <col min="6" max="6" width="12.7109375" style="14" customWidth="1"/>
    <col min="7" max="7" width="14" style="14" bestFit="1" customWidth="1"/>
    <col min="8" max="8" width="17.42578125" style="14" customWidth="1"/>
    <col min="9" max="9" width="18" style="11" bestFit="1" customWidth="1"/>
    <col min="10" max="10" width="12.28515625" style="10" bestFit="1" customWidth="1"/>
    <col min="11" max="11" width="27.42578125" style="10" customWidth="1"/>
    <col min="12" max="16384" width="9.140625" style="10"/>
  </cols>
  <sheetData>
    <row r="1" spans="1:10" ht="26.25" customHeight="1" x14ac:dyDescent="0.2">
      <c r="A1" s="255" t="s">
        <v>339</v>
      </c>
      <c r="B1" s="256"/>
      <c r="C1" s="256"/>
      <c r="D1" s="256"/>
      <c r="E1" s="256"/>
      <c r="F1" s="256"/>
      <c r="G1" s="256"/>
      <c r="H1" s="256"/>
      <c r="I1" s="257"/>
    </row>
    <row r="2" spans="1:10" ht="25.5" customHeight="1" x14ac:dyDescent="0.2">
      <c r="A2" s="139" t="s">
        <v>318</v>
      </c>
      <c r="B2" s="258" t="s">
        <v>449</v>
      </c>
      <c r="C2" s="259"/>
      <c r="D2" s="259"/>
      <c r="E2" s="259"/>
      <c r="F2" s="259"/>
      <c r="G2" s="260"/>
      <c r="H2" s="270" t="s">
        <v>500</v>
      </c>
      <c r="I2" s="271"/>
      <c r="J2" s="1"/>
    </row>
    <row r="3" spans="1:10" ht="21" customHeight="1" x14ac:dyDescent="0.2">
      <c r="A3" s="140" t="s">
        <v>319</v>
      </c>
      <c r="B3" s="261" t="s">
        <v>499</v>
      </c>
      <c r="C3" s="262"/>
      <c r="D3" s="262"/>
      <c r="E3" s="262"/>
      <c r="F3" s="262"/>
      <c r="G3" s="263"/>
      <c r="H3" s="272"/>
      <c r="I3" s="273"/>
    </row>
    <row r="4" spans="1:10" ht="40.5" customHeight="1" x14ac:dyDescent="0.2">
      <c r="A4" s="264" t="s">
        <v>593</v>
      </c>
      <c r="B4" s="265"/>
      <c r="C4" s="265"/>
      <c r="D4" s="265"/>
      <c r="E4" s="265"/>
      <c r="F4" s="265"/>
      <c r="G4" s="266"/>
      <c r="H4" s="274"/>
      <c r="I4" s="275"/>
    </row>
    <row r="5" spans="1:10" ht="12.75" customHeight="1" x14ac:dyDescent="0.25">
      <c r="A5" s="267"/>
      <c r="B5" s="268"/>
      <c r="C5" s="268"/>
      <c r="D5" s="268"/>
      <c r="E5" s="268"/>
      <c r="F5" s="268"/>
      <c r="G5" s="268"/>
      <c r="H5" s="268"/>
      <c r="I5" s="269"/>
    </row>
    <row r="6" spans="1:10" x14ac:dyDescent="0.2">
      <c r="A6" s="280" t="s">
        <v>2</v>
      </c>
      <c r="B6" s="280" t="s">
        <v>3</v>
      </c>
      <c r="C6" s="280" t="s">
        <v>4</v>
      </c>
      <c r="D6" s="280" t="s">
        <v>5</v>
      </c>
      <c r="E6" s="280" t="s">
        <v>6</v>
      </c>
      <c r="F6" s="280" t="s">
        <v>7</v>
      </c>
      <c r="G6" s="282" t="s">
        <v>8</v>
      </c>
      <c r="H6" s="283"/>
      <c r="I6" s="284"/>
    </row>
    <row r="7" spans="1:10" x14ac:dyDescent="0.2">
      <c r="A7" s="281"/>
      <c r="B7" s="281"/>
      <c r="C7" s="281"/>
      <c r="D7" s="281"/>
      <c r="E7" s="281"/>
      <c r="F7" s="281"/>
      <c r="G7" s="3" t="s">
        <v>9</v>
      </c>
      <c r="H7" s="3" t="s">
        <v>99</v>
      </c>
      <c r="I7" s="3" t="s">
        <v>10</v>
      </c>
    </row>
    <row r="8" spans="1:10" x14ac:dyDescent="0.2">
      <c r="A8" s="8">
        <v>1</v>
      </c>
      <c r="B8" s="8"/>
      <c r="C8" s="2"/>
      <c r="D8" s="4" t="s">
        <v>14</v>
      </c>
      <c r="E8" s="2"/>
      <c r="F8" s="3"/>
      <c r="G8" s="15"/>
      <c r="H8" s="15"/>
      <c r="I8" s="5"/>
    </row>
    <row r="9" spans="1:10" x14ac:dyDescent="0.2">
      <c r="A9" s="18" t="s">
        <v>28</v>
      </c>
      <c r="B9" s="18" t="s">
        <v>104</v>
      </c>
      <c r="C9" s="9"/>
      <c r="D9" s="79" t="s">
        <v>462</v>
      </c>
      <c r="E9" s="6" t="s">
        <v>450</v>
      </c>
      <c r="F9" s="209">
        <f>MC!J11</f>
        <v>2.88</v>
      </c>
      <c r="G9" s="211">
        <f>COMPOSIÇÕES!G22</f>
        <v>436.07249999999999</v>
      </c>
      <c r="H9" s="17">
        <f>TRUNC(ROUND(G9*1.2483,2),2)</f>
        <v>544.35</v>
      </c>
      <c r="I9" s="7">
        <f t="shared" ref="I9" si="0">TRUNC(ROUND(F9*H9,2),2)</f>
        <v>1567.73</v>
      </c>
    </row>
    <row r="10" spans="1:10" x14ac:dyDescent="0.2">
      <c r="A10" s="18" t="s">
        <v>343</v>
      </c>
      <c r="B10" s="18" t="s">
        <v>368</v>
      </c>
      <c r="C10" s="9"/>
      <c r="D10" s="79" t="s">
        <v>457</v>
      </c>
      <c r="E10" s="6" t="s">
        <v>15</v>
      </c>
      <c r="F10" s="209">
        <f>MC!J16</f>
        <v>1</v>
      </c>
      <c r="G10" s="211">
        <f>COMPOSIÇÕES!G38</f>
        <v>21727.23</v>
      </c>
      <c r="H10" s="17">
        <f t="shared" ref="H10:H12" si="1">TRUNC(ROUND(G10*1.2483,2),2)</f>
        <v>27122.1</v>
      </c>
      <c r="I10" s="7">
        <f t="shared" ref="I10" si="2">TRUNC(ROUND(F10*H10,2),2)</f>
        <v>27122.1</v>
      </c>
      <c r="J10" s="246"/>
    </row>
    <row r="11" spans="1:10" ht="51" x14ac:dyDescent="0.2">
      <c r="A11" s="18" t="s">
        <v>344</v>
      </c>
      <c r="B11" s="18">
        <v>20702</v>
      </c>
      <c r="C11" s="6" t="s">
        <v>317</v>
      </c>
      <c r="D11" s="79" t="s">
        <v>590</v>
      </c>
      <c r="E11" s="6" t="s">
        <v>336</v>
      </c>
      <c r="F11" s="209">
        <f>MC!J21</f>
        <v>10.9</v>
      </c>
      <c r="G11" s="24">
        <f>579.35*1.011</f>
        <v>585.72284999999999</v>
      </c>
      <c r="H11" s="17">
        <f t="shared" si="1"/>
        <v>731.16</v>
      </c>
      <c r="I11" s="7">
        <f t="shared" ref="I11:I12" si="3">TRUNC(ROUND(F11*H11,2),2)</f>
        <v>7969.64</v>
      </c>
    </row>
    <row r="12" spans="1:10" ht="38.25" x14ac:dyDescent="0.2">
      <c r="A12" s="18" t="s">
        <v>451</v>
      </c>
      <c r="B12" s="18">
        <v>20705</v>
      </c>
      <c r="C12" s="6" t="s">
        <v>317</v>
      </c>
      <c r="D12" s="79" t="s">
        <v>591</v>
      </c>
      <c r="E12" s="6" t="s">
        <v>107</v>
      </c>
      <c r="F12" s="209">
        <f>MC!J26</f>
        <v>1</v>
      </c>
      <c r="G12" s="24">
        <f>15492.02*1.011</f>
        <v>15662.432219999999</v>
      </c>
      <c r="H12" s="17">
        <f t="shared" si="1"/>
        <v>19551.41</v>
      </c>
      <c r="I12" s="7">
        <f t="shared" si="3"/>
        <v>19551.41</v>
      </c>
    </row>
    <row r="13" spans="1:10" x14ac:dyDescent="0.2">
      <c r="A13" s="18" t="s">
        <v>553</v>
      </c>
      <c r="B13" s="18">
        <v>98458</v>
      </c>
      <c r="C13" s="6" t="s">
        <v>146</v>
      </c>
      <c r="D13" s="79" t="s">
        <v>554</v>
      </c>
      <c r="E13" s="6" t="s">
        <v>336</v>
      </c>
      <c r="F13" s="209">
        <f>MC!J32</f>
        <v>31</v>
      </c>
      <c r="G13" s="24">
        <v>104.93</v>
      </c>
      <c r="H13" s="17">
        <f t="shared" ref="H13:H14" si="4">TRUNC(ROUND(G13*1.2483,2),2)</f>
        <v>130.97999999999999</v>
      </c>
      <c r="I13" s="7">
        <f t="shared" ref="I13:I14" si="5">TRUNC(ROUND(F13*H13,2),2)</f>
        <v>4060.38</v>
      </c>
    </row>
    <row r="14" spans="1:10" x14ac:dyDescent="0.2">
      <c r="A14" s="18" t="s">
        <v>587</v>
      </c>
      <c r="B14" s="18" t="s">
        <v>272</v>
      </c>
      <c r="C14" s="6"/>
      <c r="D14" s="79" t="s">
        <v>589</v>
      </c>
      <c r="E14" s="6" t="s">
        <v>107</v>
      </c>
      <c r="F14" s="209">
        <f>MC!J38</f>
        <v>1</v>
      </c>
      <c r="G14" s="24">
        <f>COMPOSIÇÕES!G327</f>
        <v>5458</v>
      </c>
      <c r="H14" s="17">
        <f t="shared" si="4"/>
        <v>6813.22</v>
      </c>
      <c r="I14" s="7">
        <f t="shared" si="5"/>
        <v>6813.22</v>
      </c>
    </row>
    <row r="15" spans="1:10" x14ac:dyDescent="0.2">
      <c r="A15" s="8"/>
      <c r="B15" s="8"/>
      <c r="C15" s="2"/>
      <c r="D15" s="21" t="s">
        <v>33</v>
      </c>
      <c r="E15" s="2"/>
      <c r="F15" s="206"/>
      <c r="G15" s="25"/>
      <c r="H15" s="25"/>
      <c r="I15" s="29">
        <f>SUM(I9:I14)</f>
        <v>67084.479999999996</v>
      </c>
    </row>
    <row r="16" spans="1:10" x14ac:dyDescent="0.2">
      <c r="A16" s="8">
        <v>2</v>
      </c>
      <c r="B16" s="8"/>
      <c r="C16" s="2"/>
      <c r="D16" s="4" t="s">
        <v>12</v>
      </c>
      <c r="E16" s="2"/>
      <c r="F16" s="206"/>
      <c r="G16" s="25"/>
      <c r="H16" s="25"/>
      <c r="I16" s="2"/>
    </row>
    <row r="17" spans="1:9" ht="25.5" x14ac:dyDescent="0.2">
      <c r="A17" s="12" t="s">
        <v>346</v>
      </c>
      <c r="B17" s="249" t="s">
        <v>345</v>
      </c>
      <c r="C17" s="6" t="s">
        <v>146</v>
      </c>
      <c r="D17" s="86" t="s">
        <v>549</v>
      </c>
      <c r="E17" s="6" t="s">
        <v>336</v>
      </c>
      <c r="F17" s="87">
        <f>MC!J47</f>
        <v>420.32029999999997</v>
      </c>
      <c r="G17" s="24">
        <v>5.35</v>
      </c>
      <c r="H17" s="17">
        <f t="shared" ref="H17:H21" si="6">TRUNC(ROUND(G17*1.2483,2),2)</f>
        <v>6.68</v>
      </c>
      <c r="I17" s="7">
        <f t="shared" ref="I17:I20" si="7">TRUNC(ROUND(F17*H17,2),2)</f>
        <v>2807.74</v>
      </c>
    </row>
    <row r="18" spans="1:9" ht="25.5" x14ac:dyDescent="0.2">
      <c r="A18" s="12" t="s">
        <v>348</v>
      </c>
      <c r="B18" s="249" t="s">
        <v>347</v>
      </c>
      <c r="C18" s="6" t="s">
        <v>146</v>
      </c>
      <c r="D18" s="30" t="s">
        <v>548</v>
      </c>
      <c r="E18" s="6" t="s">
        <v>336</v>
      </c>
      <c r="F18" s="73">
        <f>MC!J55</f>
        <v>420.32029999999997</v>
      </c>
      <c r="G18" s="24">
        <v>9.2100000000000009</v>
      </c>
      <c r="H18" s="17">
        <f t="shared" si="6"/>
        <v>11.5</v>
      </c>
      <c r="I18" s="7">
        <f t="shared" si="7"/>
        <v>4833.68</v>
      </c>
    </row>
    <row r="19" spans="1:9" ht="18" customHeight="1" x14ac:dyDescent="0.2">
      <c r="A19" s="12" t="s">
        <v>349</v>
      </c>
      <c r="B19" s="6" t="s">
        <v>369</v>
      </c>
      <c r="C19" s="6"/>
      <c r="D19" s="86" t="s">
        <v>387</v>
      </c>
      <c r="E19" s="12" t="s">
        <v>303</v>
      </c>
      <c r="F19" s="87">
        <f>MC!J63</f>
        <v>43.629999999999995</v>
      </c>
      <c r="G19" s="24">
        <f>COMPOSIÇÕES!G53</f>
        <v>10.289718000000001</v>
      </c>
      <c r="H19" s="17">
        <f t="shared" si="6"/>
        <v>12.84</v>
      </c>
      <c r="I19" s="7">
        <f t="shared" si="7"/>
        <v>560.21</v>
      </c>
    </row>
    <row r="20" spans="1:9" ht="25.5" x14ac:dyDescent="0.2">
      <c r="A20" s="12" t="s">
        <v>350</v>
      </c>
      <c r="B20" s="18">
        <v>97622</v>
      </c>
      <c r="C20" s="6" t="s">
        <v>146</v>
      </c>
      <c r="D20" s="86" t="s">
        <v>550</v>
      </c>
      <c r="E20" s="12" t="s">
        <v>337</v>
      </c>
      <c r="F20" s="87">
        <f>MC!J73</f>
        <v>75.164999999999992</v>
      </c>
      <c r="G20" s="24">
        <v>66.819999999999993</v>
      </c>
      <c r="H20" s="17">
        <f t="shared" si="6"/>
        <v>83.41</v>
      </c>
      <c r="I20" s="7">
        <f t="shared" si="7"/>
        <v>6269.51</v>
      </c>
    </row>
    <row r="21" spans="1:9" ht="27.75" customHeight="1" x14ac:dyDescent="0.2">
      <c r="A21" s="12" t="s">
        <v>472</v>
      </c>
      <c r="B21" s="18" t="s">
        <v>370</v>
      </c>
      <c r="C21" s="6"/>
      <c r="D21" s="86" t="str">
        <f>COMPOSIÇÕES!C55</f>
        <v>RETIDADA DE RESERVATÓRIO DE ÁGUA DE 10.000 A 20.000 LITROS INCLUSIVE TUBULAÇÃO DE LIGAÇÃO</v>
      </c>
      <c r="E21" s="12" t="s">
        <v>107</v>
      </c>
      <c r="F21" s="87">
        <f>MC!J78</f>
        <v>1</v>
      </c>
      <c r="G21" s="24">
        <f>COMPOSIÇÕES!G69</f>
        <v>240.54499999999999</v>
      </c>
      <c r="H21" s="17">
        <f t="shared" si="6"/>
        <v>300.27</v>
      </c>
      <c r="I21" s="7">
        <f t="shared" ref="I21" si="8">TRUNC(ROUND(F21*H21,2),2)</f>
        <v>300.27</v>
      </c>
    </row>
    <row r="22" spans="1:9" x14ac:dyDescent="0.2">
      <c r="A22" s="8"/>
      <c r="B22" s="247"/>
      <c r="C22" s="2"/>
      <c r="D22" s="21"/>
      <c r="E22" s="2"/>
      <c r="F22" s="206"/>
      <c r="G22" s="25"/>
      <c r="H22" s="25"/>
      <c r="I22" s="29">
        <f>SUM(I17:I21)</f>
        <v>14771.410000000002</v>
      </c>
    </row>
    <row r="23" spans="1:9" x14ac:dyDescent="0.2">
      <c r="A23" s="8">
        <v>3</v>
      </c>
      <c r="B23" s="248"/>
      <c r="C23" s="2"/>
      <c r="D23" s="4" t="s">
        <v>17</v>
      </c>
      <c r="E23" s="2"/>
      <c r="F23" s="206"/>
      <c r="G23" s="25"/>
      <c r="H23" s="25"/>
      <c r="I23" s="2"/>
    </row>
    <row r="24" spans="1:9" ht="51" x14ac:dyDescent="0.2">
      <c r="A24" s="18" t="s">
        <v>29</v>
      </c>
      <c r="B24" s="6" t="s">
        <v>371</v>
      </c>
      <c r="C24" s="6"/>
      <c r="D24" s="79" t="s">
        <v>390</v>
      </c>
      <c r="E24" s="12" t="s">
        <v>337</v>
      </c>
      <c r="F24" s="82">
        <f>MC!J87</f>
        <v>55.924579999999999</v>
      </c>
      <c r="G24" s="163">
        <f>COMPOSIÇÕES!G85</f>
        <v>96.977159999999998</v>
      </c>
      <c r="H24" s="17">
        <f t="shared" ref="H24" si="9">TRUNC(ROUND(G24*1.2483,2),2)</f>
        <v>121.06</v>
      </c>
      <c r="I24" s="7">
        <f t="shared" ref="I24" si="10">TRUNC(ROUND(F24*H24,2),2)</f>
        <v>6770.23</v>
      </c>
    </row>
    <row r="25" spans="1:9" x14ac:dyDescent="0.2">
      <c r="A25" s="8"/>
      <c r="B25" s="247"/>
      <c r="C25" s="2"/>
      <c r="D25" s="21" t="s">
        <v>34</v>
      </c>
      <c r="E25" s="2"/>
      <c r="F25" s="206"/>
      <c r="G25" s="25"/>
      <c r="H25" s="25"/>
      <c r="I25" s="29">
        <f>I24</f>
        <v>6770.23</v>
      </c>
    </row>
    <row r="26" spans="1:9" ht="19.5" customHeight="1" x14ac:dyDescent="0.2">
      <c r="A26" s="8">
        <v>4</v>
      </c>
      <c r="B26" s="248"/>
      <c r="C26" s="2"/>
      <c r="D26" s="4" t="s">
        <v>351</v>
      </c>
      <c r="E26" s="2"/>
      <c r="F26" s="206"/>
      <c r="G26" s="25"/>
      <c r="H26" s="25"/>
      <c r="I26" s="2"/>
    </row>
    <row r="27" spans="1:9" ht="50.25" customHeight="1" x14ac:dyDescent="0.2">
      <c r="A27" s="18" t="s">
        <v>30</v>
      </c>
      <c r="B27" s="6" t="s">
        <v>152</v>
      </c>
      <c r="C27" s="9"/>
      <c r="D27" s="79" t="s">
        <v>404</v>
      </c>
      <c r="E27" s="6" t="s">
        <v>336</v>
      </c>
      <c r="F27" s="82">
        <f>MC!J101</f>
        <v>198.93280000000001</v>
      </c>
      <c r="G27" s="163">
        <f>COMPOSIÇÕES!G115</f>
        <v>123.64848000000001</v>
      </c>
      <c r="H27" s="17">
        <f t="shared" ref="H27:H31" si="11">TRUNC(ROUND(G27*1.2483,2),2)</f>
        <v>154.35</v>
      </c>
      <c r="I27" s="7">
        <f t="shared" ref="I27:I30" si="12">TRUNC(ROUND(F27*H27,2),2)</f>
        <v>30705.279999999999</v>
      </c>
    </row>
    <row r="28" spans="1:9" ht="37.5" customHeight="1" x14ac:dyDescent="0.2">
      <c r="A28" s="18" t="s">
        <v>372</v>
      </c>
      <c r="B28" s="6" t="s">
        <v>153</v>
      </c>
      <c r="C28" s="9"/>
      <c r="D28" s="79" t="s">
        <v>358</v>
      </c>
      <c r="E28" s="6" t="s">
        <v>336</v>
      </c>
      <c r="F28" s="82">
        <f>MC!J108</f>
        <v>6.8445</v>
      </c>
      <c r="G28" s="163">
        <f>COMPOSIÇÕES!G131</f>
        <v>222.09362000000004</v>
      </c>
      <c r="H28" s="17">
        <f t="shared" si="11"/>
        <v>277.24</v>
      </c>
      <c r="I28" s="7">
        <f t="shared" si="12"/>
        <v>1897.57</v>
      </c>
    </row>
    <row r="29" spans="1:9" ht="37.5" customHeight="1" x14ac:dyDescent="0.2">
      <c r="A29" s="18" t="s">
        <v>373</v>
      </c>
      <c r="B29" s="6">
        <v>87893</v>
      </c>
      <c r="C29" s="6" t="s">
        <v>146</v>
      </c>
      <c r="D29" s="79" t="s">
        <v>434</v>
      </c>
      <c r="E29" s="6" t="s">
        <v>336</v>
      </c>
      <c r="F29" s="82">
        <f>MC!J114</f>
        <v>198.93280000000001</v>
      </c>
      <c r="G29" s="163">
        <v>8.0299999999999994</v>
      </c>
      <c r="H29" s="17">
        <f t="shared" si="11"/>
        <v>10.02</v>
      </c>
      <c r="I29" s="7">
        <f t="shared" si="12"/>
        <v>1993.31</v>
      </c>
    </row>
    <row r="30" spans="1:9" ht="37.5" customHeight="1" x14ac:dyDescent="0.2">
      <c r="A30" s="18" t="s">
        <v>374</v>
      </c>
      <c r="B30" s="6" t="s">
        <v>154</v>
      </c>
      <c r="C30" s="6"/>
      <c r="D30" s="79" t="s">
        <v>410</v>
      </c>
      <c r="E30" s="6" t="s">
        <v>336</v>
      </c>
      <c r="F30" s="82">
        <f>MC!J119</f>
        <v>198.93280000000001</v>
      </c>
      <c r="G30" s="163">
        <f>COMPOSIÇÕES!G148</f>
        <v>56.400999999999996</v>
      </c>
      <c r="H30" s="17">
        <f t="shared" si="11"/>
        <v>70.41</v>
      </c>
      <c r="I30" s="7">
        <f t="shared" si="12"/>
        <v>14006.86</v>
      </c>
    </row>
    <row r="31" spans="1:9" ht="36" customHeight="1" x14ac:dyDescent="0.2">
      <c r="A31" s="18" t="s">
        <v>375</v>
      </c>
      <c r="B31" s="249" t="s">
        <v>352</v>
      </c>
      <c r="C31" s="6" t="s">
        <v>146</v>
      </c>
      <c r="D31" s="86" t="s">
        <v>353</v>
      </c>
      <c r="E31" s="12" t="s">
        <v>303</v>
      </c>
      <c r="F31" s="72">
        <f>MC!J127</f>
        <v>57.79</v>
      </c>
      <c r="G31" s="24">
        <v>88.16</v>
      </c>
      <c r="H31" s="17">
        <f t="shared" si="11"/>
        <v>110.05</v>
      </c>
      <c r="I31" s="7">
        <f t="shared" ref="I31" si="13">TRUNC(ROUND(F31*H31,2),2)</f>
        <v>6359.79</v>
      </c>
    </row>
    <row r="32" spans="1:9" x14ac:dyDescent="0.2">
      <c r="A32" s="8"/>
      <c r="B32" s="247"/>
      <c r="C32" s="2"/>
      <c r="D32" s="21" t="s">
        <v>35</v>
      </c>
      <c r="E32" s="2"/>
      <c r="F32" s="206"/>
      <c r="G32" s="25"/>
      <c r="H32" s="25"/>
      <c r="I32" s="29">
        <f>SUM(I27:I31)</f>
        <v>54962.81</v>
      </c>
    </row>
    <row r="33" spans="1:9" x14ac:dyDescent="0.2">
      <c r="A33" s="8">
        <v>5</v>
      </c>
      <c r="B33" s="248"/>
      <c r="C33" s="2"/>
      <c r="D33" s="4" t="s">
        <v>455</v>
      </c>
      <c r="E33" s="2"/>
      <c r="F33" s="206"/>
      <c r="G33" s="25"/>
      <c r="H33" s="25"/>
      <c r="I33" s="2"/>
    </row>
    <row r="34" spans="1:9" ht="25.5" x14ac:dyDescent="0.2">
      <c r="A34" s="18" t="s">
        <v>31</v>
      </c>
      <c r="B34" s="6">
        <v>94213</v>
      </c>
      <c r="C34" s="6" t="s">
        <v>146</v>
      </c>
      <c r="D34" s="79" t="s">
        <v>354</v>
      </c>
      <c r="E34" s="6" t="s">
        <v>336</v>
      </c>
      <c r="F34" s="82">
        <f>MC!J139</f>
        <v>473.3596</v>
      </c>
      <c r="G34" s="163">
        <v>72.41</v>
      </c>
      <c r="H34" s="17">
        <f t="shared" ref="H34:H41" si="14">TRUNC(ROUND(G34*1.2483,2),2)</f>
        <v>90.39</v>
      </c>
      <c r="I34" s="7">
        <f t="shared" ref="I34" si="15">TRUNC(ROUND(F34*H34,2),2)</f>
        <v>42786.97</v>
      </c>
    </row>
    <row r="35" spans="1:9" ht="38.25" x14ac:dyDescent="0.2">
      <c r="A35" s="18" t="s">
        <v>412</v>
      </c>
      <c r="B35" s="6">
        <v>92580</v>
      </c>
      <c r="C35" s="6" t="s">
        <v>146</v>
      </c>
      <c r="D35" s="79" t="s">
        <v>355</v>
      </c>
      <c r="E35" s="6" t="s">
        <v>336</v>
      </c>
      <c r="F35" s="82">
        <f>MC!J149</f>
        <v>473.3596</v>
      </c>
      <c r="G35" s="163">
        <v>49.52</v>
      </c>
      <c r="H35" s="17">
        <f t="shared" si="14"/>
        <v>61.82</v>
      </c>
      <c r="I35" s="7">
        <f t="shared" ref="I35:I36" si="16">TRUNC(ROUND(F35*H35,2),2)</f>
        <v>29263.09</v>
      </c>
    </row>
    <row r="36" spans="1:9" ht="25.5" x14ac:dyDescent="0.2">
      <c r="A36" s="18" t="s">
        <v>413</v>
      </c>
      <c r="B36" s="6" t="s">
        <v>391</v>
      </c>
      <c r="C36" s="6"/>
      <c r="D36" s="79" t="s">
        <v>356</v>
      </c>
      <c r="E36" s="6" t="s">
        <v>336</v>
      </c>
      <c r="F36" s="82">
        <f>MC!J156</f>
        <v>345.81850000000003</v>
      </c>
      <c r="G36" s="163">
        <f>COMPOSIÇÕES!G166</f>
        <v>82.094213999999994</v>
      </c>
      <c r="H36" s="17">
        <f t="shared" si="14"/>
        <v>102.48</v>
      </c>
      <c r="I36" s="7">
        <f t="shared" si="16"/>
        <v>35439.480000000003</v>
      </c>
    </row>
    <row r="37" spans="1:9" ht="25.5" x14ac:dyDescent="0.2">
      <c r="A37" s="18" t="s">
        <v>414</v>
      </c>
      <c r="B37" s="6" t="s">
        <v>155</v>
      </c>
      <c r="C37" s="6"/>
      <c r="D37" s="79" t="s">
        <v>357</v>
      </c>
      <c r="E37" s="6" t="s">
        <v>336</v>
      </c>
      <c r="F37" s="82">
        <f>MC!J162</f>
        <v>107.38440000000001</v>
      </c>
      <c r="G37" s="163">
        <f>COMPOSIÇÕES!G207</f>
        <v>54.194714000000005</v>
      </c>
      <c r="H37" s="17">
        <f t="shared" si="14"/>
        <v>67.650000000000006</v>
      </c>
      <c r="I37" s="7">
        <f t="shared" ref="I37:I39" si="17">TRUNC(ROUND(F37*H37,2),2)</f>
        <v>7264.55</v>
      </c>
    </row>
    <row r="38" spans="1:9" ht="35.25" customHeight="1" x14ac:dyDescent="0.2">
      <c r="A38" s="18" t="s">
        <v>415</v>
      </c>
      <c r="B38" s="6">
        <v>94231</v>
      </c>
      <c r="C38" s="6" t="s">
        <v>146</v>
      </c>
      <c r="D38" s="79" t="s">
        <v>438</v>
      </c>
      <c r="E38" s="6" t="s">
        <v>303</v>
      </c>
      <c r="F38" s="82">
        <f>MC!J172</f>
        <v>67.569999999999993</v>
      </c>
      <c r="G38" s="163">
        <v>47.46</v>
      </c>
      <c r="H38" s="17">
        <f t="shared" si="14"/>
        <v>59.24</v>
      </c>
      <c r="I38" s="7">
        <f t="shared" ref="I38" si="18">TRUNC(ROUND(F38*H38,2),2)</f>
        <v>4002.85</v>
      </c>
    </row>
    <row r="39" spans="1:9" ht="24" customHeight="1" x14ac:dyDescent="0.2">
      <c r="A39" s="18" t="s">
        <v>416</v>
      </c>
      <c r="B39" s="6">
        <v>94227</v>
      </c>
      <c r="C39" s="6" t="s">
        <v>146</v>
      </c>
      <c r="D39" s="79" t="s">
        <v>362</v>
      </c>
      <c r="E39" s="6" t="s">
        <v>303</v>
      </c>
      <c r="F39" s="82">
        <f>MC!J178</f>
        <v>30.22</v>
      </c>
      <c r="G39" s="163">
        <v>59.23</v>
      </c>
      <c r="H39" s="17">
        <f t="shared" si="14"/>
        <v>73.94</v>
      </c>
      <c r="I39" s="7">
        <f t="shared" si="17"/>
        <v>2234.4699999999998</v>
      </c>
    </row>
    <row r="40" spans="1:9" ht="25.5" x14ac:dyDescent="0.2">
      <c r="A40" s="18" t="s">
        <v>437</v>
      </c>
      <c r="B40" s="249" t="s">
        <v>364</v>
      </c>
      <c r="C40" s="6" t="s">
        <v>146</v>
      </c>
      <c r="D40" s="86" t="s">
        <v>363</v>
      </c>
      <c r="E40" s="12" t="s">
        <v>303</v>
      </c>
      <c r="F40" s="87">
        <f>MC!J184</f>
        <v>28</v>
      </c>
      <c r="G40" s="24">
        <v>42.47</v>
      </c>
      <c r="H40" s="17">
        <f t="shared" si="14"/>
        <v>53.02</v>
      </c>
      <c r="I40" s="7">
        <f t="shared" ref="I40" si="19">TRUNC(ROUND(F40*H40,2),2)</f>
        <v>1484.56</v>
      </c>
    </row>
    <row r="41" spans="1:9" ht="36" customHeight="1" x14ac:dyDescent="0.2">
      <c r="A41" s="18" t="s">
        <v>456</v>
      </c>
      <c r="B41" s="249" t="s">
        <v>160</v>
      </c>
      <c r="C41" s="6"/>
      <c r="D41" s="86" t="str">
        <f>COMPOSIÇÕES!C229</f>
        <v>SUPORTE EM CANTONEIRA PARA INSTALAÇAO DE CALHA PLUVIAL 38,1 MM X 3,17 MM (1 PÇ POR METRO)</v>
      </c>
      <c r="E41" s="12" t="s">
        <v>303</v>
      </c>
      <c r="F41" s="87">
        <f>MC!J189</f>
        <v>10.98</v>
      </c>
      <c r="G41" s="24">
        <f>COMPOSIÇÕES!G245</f>
        <v>133.88120799999999</v>
      </c>
      <c r="H41" s="17">
        <f t="shared" si="14"/>
        <v>167.12</v>
      </c>
      <c r="I41" s="7">
        <f t="shared" ref="I41" si="20">TRUNC(ROUND(F41*H41,2),2)</f>
        <v>1834.98</v>
      </c>
    </row>
    <row r="42" spans="1:9" x14ac:dyDescent="0.2">
      <c r="A42" s="8"/>
      <c r="B42" s="247"/>
      <c r="C42" s="2"/>
      <c r="D42" s="21" t="s">
        <v>36</v>
      </c>
      <c r="E42" s="2"/>
      <c r="F42" s="206"/>
      <c r="G42" s="25"/>
      <c r="H42" s="25"/>
      <c r="I42" s="29">
        <f>SUM(I34:I41)</f>
        <v>124310.95000000001</v>
      </c>
    </row>
    <row r="43" spans="1:9" x14ac:dyDescent="0.2">
      <c r="A43" s="8">
        <v>6</v>
      </c>
      <c r="B43" s="248"/>
      <c r="C43" s="2"/>
      <c r="D43" s="4" t="s">
        <v>20</v>
      </c>
      <c r="E43" s="2"/>
      <c r="F43" s="206"/>
      <c r="G43" s="25"/>
      <c r="H43" s="25"/>
      <c r="I43" s="2"/>
    </row>
    <row r="44" spans="1:9" ht="25.5" x14ac:dyDescent="0.2">
      <c r="A44" s="18" t="s">
        <v>32</v>
      </c>
      <c r="B44" s="6">
        <v>88413</v>
      </c>
      <c r="C44" s="6" t="s">
        <v>146</v>
      </c>
      <c r="D44" s="79" t="s">
        <v>551</v>
      </c>
      <c r="E44" s="6" t="s">
        <v>336</v>
      </c>
      <c r="F44" s="16">
        <f>MC!J193</f>
        <v>198.93280000000001</v>
      </c>
      <c r="G44" s="163">
        <v>7.16</v>
      </c>
      <c r="H44" s="17">
        <f t="shared" ref="H44:H46" si="21">TRUNC(ROUND(G44*1.2483,2),2)</f>
        <v>8.94</v>
      </c>
      <c r="I44" s="7">
        <f t="shared" ref="I44" si="22">TRUNC(ROUND(F44*H44,2),2)</f>
        <v>1778.46</v>
      </c>
    </row>
    <row r="45" spans="1:9" ht="38.25" x14ac:dyDescent="0.2">
      <c r="A45" s="18" t="s">
        <v>360</v>
      </c>
      <c r="B45" s="6">
        <v>95624</v>
      </c>
      <c r="C45" s="6" t="s">
        <v>146</v>
      </c>
      <c r="D45" s="79" t="s">
        <v>552</v>
      </c>
      <c r="E45" s="6" t="s">
        <v>336</v>
      </c>
      <c r="F45" s="16">
        <f>MC!J198</f>
        <v>198.93280000000001</v>
      </c>
      <c r="G45" s="163">
        <v>24.36</v>
      </c>
      <c r="H45" s="17">
        <f t="shared" si="21"/>
        <v>30.41</v>
      </c>
      <c r="I45" s="7">
        <f t="shared" ref="I45:I46" si="23">TRUNC(ROUND(F45*H45,2),2)</f>
        <v>6049.55</v>
      </c>
    </row>
    <row r="46" spans="1:9" ht="38.25" x14ac:dyDescent="0.2">
      <c r="A46" s="18" t="s">
        <v>361</v>
      </c>
      <c r="B46" s="6">
        <v>100719</v>
      </c>
      <c r="C46" s="6" t="s">
        <v>146</v>
      </c>
      <c r="D46" s="79" t="s">
        <v>435</v>
      </c>
      <c r="E46" s="6" t="s">
        <v>336</v>
      </c>
      <c r="F46" s="82">
        <f>MC!J205</f>
        <v>473.3596</v>
      </c>
      <c r="G46" s="163">
        <v>12.46</v>
      </c>
      <c r="H46" s="17">
        <f t="shared" si="21"/>
        <v>15.55</v>
      </c>
      <c r="I46" s="7">
        <f t="shared" si="23"/>
        <v>7360.74</v>
      </c>
    </row>
    <row r="47" spans="1:9" x14ac:dyDescent="0.2">
      <c r="A47" s="8"/>
      <c r="B47" s="247"/>
      <c r="C47" s="2"/>
      <c r="D47" s="21" t="s">
        <v>315</v>
      </c>
      <c r="E47" s="2"/>
      <c r="F47" s="206"/>
      <c r="G47" s="25"/>
      <c r="H47" s="25"/>
      <c r="I47" s="29">
        <f>SUM(I44:I46)</f>
        <v>15188.75</v>
      </c>
    </row>
    <row r="48" spans="1:9" x14ac:dyDescent="0.2">
      <c r="A48" s="8">
        <v>7</v>
      </c>
      <c r="B48" s="248"/>
      <c r="C48" s="2"/>
      <c r="D48" s="4" t="s">
        <v>359</v>
      </c>
      <c r="E48" s="2"/>
      <c r="F48" s="206"/>
      <c r="G48" s="25"/>
      <c r="H48" s="25"/>
      <c r="I48" s="2"/>
    </row>
    <row r="49" spans="1:11" ht="25.5" x14ac:dyDescent="0.2">
      <c r="A49" s="12" t="s">
        <v>365</v>
      </c>
      <c r="B49" s="6" t="s">
        <v>178</v>
      </c>
      <c r="C49" s="6"/>
      <c r="D49" s="86" t="s">
        <v>428</v>
      </c>
      <c r="E49" s="12" t="s">
        <v>107</v>
      </c>
      <c r="F49" s="87">
        <f>MC!J211</f>
        <v>1</v>
      </c>
      <c r="G49" s="24">
        <f>COMPOSIÇÕES!G269</f>
        <v>1259.5119140000002</v>
      </c>
      <c r="H49" s="17">
        <f t="shared" ref="H49:H52" si="24">TRUNC(ROUND(G49*1.2483,2),2)</f>
        <v>1572.25</v>
      </c>
      <c r="I49" s="7">
        <f t="shared" ref="I49" si="25">TRUNC(ROUND(F49*H49,2),2)</f>
        <v>1572.25</v>
      </c>
    </row>
    <row r="50" spans="1:11" ht="25.5" x14ac:dyDescent="0.2">
      <c r="A50" s="12" t="s">
        <v>366</v>
      </c>
      <c r="B50" s="18">
        <v>91341</v>
      </c>
      <c r="C50" s="6" t="s">
        <v>146</v>
      </c>
      <c r="D50" s="86" t="s">
        <v>426</v>
      </c>
      <c r="E50" s="12" t="s">
        <v>336</v>
      </c>
      <c r="F50" s="87">
        <f>MC!J216</f>
        <v>1.47</v>
      </c>
      <c r="G50" s="24">
        <v>577.84</v>
      </c>
      <c r="H50" s="17">
        <f t="shared" si="24"/>
        <v>721.32</v>
      </c>
      <c r="I50" s="7">
        <f t="shared" ref="I50:I52" si="26">TRUNC(ROUND(F50*H50,2),2)</f>
        <v>1060.3399999999999</v>
      </c>
    </row>
    <row r="51" spans="1:11" ht="38.25" x14ac:dyDescent="0.2">
      <c r="A51" s="12" t="s">
        <v>367</v>
      </c>
      <c r="B51" s="6" t="s">
        <v>477</v>
      </c>
      <c r="C51" s="6"/>
      <c r="D51" s="86" t="s">
        <v>510</v>
      </c>
      <c r="E51" s="12" t="s">
        <v>336</v>
      </c>
      <c r="F51" s="87">
        <f>MC!J227</f>
        <v>535.5</v>
      </c>
      <c r="G51" s="24">
        <f>COMPOSIÇÕES!G283</f>
        <v>22.668199999999999</v>
      </c>
      <c r="H51" s="17">
        <f t="shared" si="24"/>
        <v>28.3</v>
      </c>
      <c r="I51" s="7">
        <f t="shared" si="26"/>
        <v>15154.65</v>
      </c>
    </row>
    <row r="52" spans="1:11" ht="25.5" x14ac:dyDescent="0.2">
      <c r="A52" s="12" t="s">
        <v>478</v>
      </c>
      <c r="B52" s="6" t="s">
        <v>261</v>
      </c>
      <c r="C52" s="6"/>
      <c r="D52" s="86" t="s">
        <v>503</v>
      </c>
      <c r="E52" s="12" t="s">
        <v>107</v>
      </c>
      <c r="F52" s="87">
        <f>MC!J232</f>
        <v>3</v>
      </c>
      <c r="G52" s="24">
        <f>COMPOSIÇÕES!G309</f>
        <v>2063.498</v>
      </c>
      <c r="H52" s="17">
        <f t="shared" si="24"/>
        <v>2575.86</v>
      </c>
      <c r="I52" s="7">
        <f t="shared" si="26"/>
        <v>7727.58</v>
      </c>
    </row>
    <row r="53" spans="1:11" x14ac:dyDescent="0.2">
      <c r="A53" s="8"/>
      <c r="B53" s="8"/>
      <c r="C53" s="2"/>
      <c r="D53" s="21" t="s">
        <v>314</v>
      </c>
      <c r="E53" s="2"/>
      <c r="F53" s="2"/>
      <c r="G53" s="25"/>
      <c r="H53" s="25"/>
      <c r="I53" s="29">
        <f>SUM(I49:I52)</f>
        <v>25514.82</v>
      </c>
    </row>
    <row r="54" spans="1:11" x14ac:dyDescent="0.2">
      <c r="A54" s="8"/>
      <c r="B54" s="8"/>
      <c r="C54" s="2"/>
      <c r="D54" s="21" t="s">
        <v>10</v>
      </c>
      <c r="E54" s="2"/>
      <c r="F54" s="2"/>
      <c r="G54" s="2"/>
      <c r="H54" s="2"/>
      <c r="I54" s="25">
        <f>SUM(I8:I53)/2</f>
        <v>308603.4499999999</v>
      </c>
    </row>
    <row r="58" spans="1:11" x14ac:dyDescent="0.2">
      <c r="K58" s="83"/>
    </row>
    <row r="60" spans="1:11" x14ac:dyDescent="0.2">
      <c r="G60" s="278" t="s">
        <v>592</v>
      </c>
      <c r="H60" s="279"/>
      <c r="I60" s="91"/>
    </row>
    <row r="61" spans="1:11" x14ac:dyDescent="0.2">
      <c r="G61" s="253">
        <v>45717</v>
      </c>
      <c r="H61" s="72">
        <v>1178.386</v>
      </c>
      <c r="I61" s="91"/>
    </row>
    <row r="62" spans="1:11" x14ac:dyDescent="0.2">
      <c r="G62" s="253">
        <v>45778</v>
      </c>
      <c r="H62" s="72">
        <v>1191.327</v>
      </c>
      <c r="I62" s="254">
        <f>H62-H61</f>
        <v>12.941000000000031</v>
      </c>
    </row>
    <row r="63" spans="1:11" x14ac:dyDescent="0.2">
      <c r="G63" s="276">
        <f>I62/H61</f>
        <v>1.0981970254229116E-2</v>
      </c>
      <c r="H63" s="277"/>
    </row>
  </sheetData>
  <mergeCells count="15">
    <mergeCell ref="G63:H63"/>
    <mergeCell ref="G60:H60"/>
    <mergeCell ref="A6:A7"/>
    <mergeCell ref="G6:I6"/>
    <mergeCell ref="F6:F7"/>
    <mergeCell ref="E6:E7"/>
    <mergeCell ref="D6:D7"/>
    <mergeCell ref="C6:C7"/>
    <mergeCell ref="B6:B7"/>
    <mergeCell ref="A1:I1"/>
    <mergeCell ref="B2:G2"/>
    <mergeCell ref="B3:G3"/>
    <mergeCell ref="A4:G4"/>
    <mergeCell ref="A5:I5"/>
    <mergeCell ref="H2:I4"/>
  </mergeCells>
  <pageMargins left="0.51181102362204722" right="0.51181102362204722" top="0.78740157480314965" bottom="0.78740157480314965" header="0.31496062992125984" footer="0.31496062992125984"/>
  <pageSetup paperSize="9" scale="4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Normal="100" zoomScaleSheetLayoutView="100" workbookViewId="0">
      <selection activeCell="I33" sqref="I33"/>
    </sheetView>
  </sheetViews>
  <sheetFormatPr defaultRowHeight="15" x14ac:dyDescent="0.25"/>
  <cols>
    <col min="1" max="1" width="14.28515625" style="60" customWidth="1"/>
    <col min="2" max="2" width="10" style="60" bestFit="1" customWidth="1"/>
    <col min="3" max="3" width="9.140625" style="61"/>
    <col min="4" max="4" width="29.7109375" style="61" customWidth="1"/>
    <col min="5" max="5" width="20.140625" style="61" customWidth="1"/>
    <col min="6" max="6" width="5" style="61" bestFit="1" customWidth="1"/>
    <col min="7" max="7" width="10.5703125" style="61" bestFit="1" customWidth="1"/>
    <col min="8" max="8" width="8.42578125" style="60" bestFit="1" customWidth="1"/>
    <col min="9" max="9" width="15.140625" style="61" bestFit="1" customWidth="1"/>
  </cols>
  <sheetData>
    <row r="1" spans="1:9" ht="15" customHeight="1" x14ac:dyDescent="0.25">
      <c r="A1" s="436" t="s">
        <v>102</v>
      </c>
      <c r="B1" s="436"/>
      <c r="C1" s="436"/>
      <c r="D1" s="436"/>
      <c r="E1" s="436"/>
      <c r="F1" s="436"/>
      <c r="G1" s="436"/>
      <c r="H1" s="436"/>
      <c r="I1" s="420" t="s">
        <v>103</v>
      </c>
    </row>
    <row r="2" spans="1:9" ht="15" customHeight="1" x14ac:dyDescent="0.25">
      <c r="A2" s="436"/>
      <c r="B2" s="436"/>
      <c r="C2" s="436"/>
      <c r="D2" s="436"/>
      <c r="E2" s="436"/>
      <c r="F2" s="436"/>
      <c r="G2" s="436"/>
      <c r="H2" s="436"/>
      <c r="I2" s="420"/>
    </row>
    <row r="3" spans="1:9" ht="15" customHeight="1" x14ac:dyDescent="0.25">
      <c r="A3" s="436"/>
      <c r="B3" s="436"/>
      <c r="C3" s="436"/>
      <c r="D3" s="436"/>
      <c r="E3" s="436"/>
      <c r="F3" s="436"/>
      <c r="G3" s="436"/>
      <c r="H3" s="436"/>
      <c r="I3" s="31">
        <v>44318</v>
      </c>
    </row>
    <row r="4" spans="1:9" ht="15" customHeight="1" x14ac:dyDescent="0.25">
      <c r="A4" s="436"/>
      <c r="B4" s="436"/>
      <c r="C4" s="436"/>
      <c r="D4" s="436"/>
      <c r="E4" s="436"/>
      <c r="F4" s="436"/>
      <c r="G4" s="436"/>
      <c r="H4" s="436"/>
      <c r="I4" s="134" t="s">
        <v>192</v>
      </c>
    </row>
    <row r="5" spans="1:9" ht="15" customHeight="1" x14ac:dyDescent="0.25">
      <c r="A5" s="421" t="s">
        <v>191</v>
      </c>
      <c r="B5" s="421"/>
      <c r="C5" s="421"/>
      <c r="D5" s="421"/>
      <c r="E5" s="421"/>
      <c r="F5" s="421"/>
      <c r="G5" s="421"/>
      <c r="H5" s="421"/>
      <c r="I5" s="422" t="s">
        <v>144</v>
      </c>
    </row>
    <row r="6" spans="1:9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ht="15" customHeight="1" x14ac:dyDescent="0.25">
      <c r="A7" s="423" t="s">
        <v>190</v>
      </c>
      <c r="B7" s="423"/>
      <c r="C7" s="423"/>
      <c r="D7" s="423"/>
      <c r="E7" s="423"/>
      <c r="F7" s="423"/>
      <c r="G7" s="423"/>
      <c r="H7" s="423"/>
      <c r="I7" s="423"/>
    </row>
    <row r="8" spans="1:9" x14ac:dyDescent="0.25">
      <c r="A8" s="419" t="s">
        <v>113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5">
      <c r="A9" s="32" t="s">
        <v>105</v>
      </c>
      <c r="B9" s="132" t="s">
        <v>4</v>
      </c>
      <c r="C9" s="410" t="s">
        <v>106</v>
      </c>
      <c r="D9" s="410"/>
      <c r="E9" s="410"/>
      <c r="F9" s="132" t="s">
        <v>107</v>
      </c>
      <c r="G9" s="33" t="s">
        <v>108</v>
      </c>
      <c r="H9" s="74" t="s">
        <v>109</v>
      </c>
      <c r="I9" s="35" t="s">
        <v>110</v>
      </c>
    </row>
    <row r="10" spans="1:9" x14ac:dyDescent="0.25">
      <c r="A10" s="65" t="s">
        <v>186</v>
      </c>
      <c r="B10" s="62" t="s">
        <v>194</v>
      </c>
      <c r="C10" s="442" t="s">
        <v>193</v>
      </c>
      <c r="D10" s="443"/>
      <c r="E10" s="40" t="s">
        <v>114</v>
      </c>
      <c r="F10" s="132" t="s">
        <v>111</v>
      </c>
      <c r="G10" s="33">
        <v>0.31619999999999998</v>
      </c>
      <c r="H10" s="41">
        <f>(18.8/1.8674)*2.5727</f>
        <v>25.900589054300102</v>
      </c>
      <c r="I10" s="66">
        <f>G10*H10</f>
        <v>8.1897662589696925</v>
      </c>
    </row>
    <row r="11" spans="1:9" x14ac:dyDescent="0.25">
      <c r="A11" s="65" t="s">
        <v>150</v>
      </c>
      <c r="B11" s="62" t="s">
        <v>194</v>
      </c>
      <c r="C11" s="442" t="s">
        <v>151</v>
      </c>
      <c r="D11" s="443"/>
      <c r="E11" s="40" t="s">
        <v>114</v>
      </c>
      <c r="F11" s="132" t="s">
        <v>111</v>
      </c>
      <c r="G11" s="92">
        <v>9.9599999999999994E-2</v>
      </c>
      <c r="H11" s="41">
        <f>(14.98/1.8674)*2.5727</f>
        <v>20.637809789011463</v>
      </c>
      <c r="I11" s="66">
        <f>G11*H11</f>
        <v>2.0555258549855417</v>
      </c>
    </row>
    <row r="12" spans="1:9" x14ac:dyDescent="0.25">
      <c r="A12" s="62"/>
      <c r="B12" s="133"/>
      <c r="C12" s="412"/>
      <c r="D12" s="412"/>
      <c r="E12" s="40"/>
      <c r="F12" s="133"/>
      <c r="G12" s="37"/>
      <c r="H12" s="75"/>
      <c r="I12" s="66"/>
    </row>
    <row r="13" spans="1:9" x14ac:dyDescent="0.25">
      <c r="A13" s="418" t="s">
        <v>112</v>
      </c>
      <c r="B13" s="418"/>
      <c r="C13" s="418"/>
      <c r="D13" s="418"/>
      <c r="E13" s="418"/>
      <c r="F13" s="418"/>
      <c r="G13" s="418"/>
      <c r="H13" s="418"/>
      <c r="I13" s="43">
        <f>I10+I11</f>
        <v>10.245292113955234</v>
      </c>
    </row>
    <row r="14" spans="1:9" x14ac:dyDescent="0.25">
      <c r="A14" s="130"/>
      <c r="B14" s="130"/>
      <c r="C14" s="130"/>
      <c r="D14" s="130"/>
      <c r="E14" s="130"/>
      <c r="F14" s="130"/>
      <c r="G14" s="130"/>
      <c r="H14" s="131"/>
      <c r="I14" s="43"/>
    </row>
    <row r="15" spans="1:9" x14ac:dyDescent="0.25">
      <c r="A15" s="419" t="s">
        <v>117</v>
      </c>
      <c r="B15" s="419"/>
      <c r="C15" s="419"/>
      <c r="D15" s="419"/>
      <c r="E15" s="419"/>
      <c r="F15" s="419"/>
      <c r="G15" s="419"/>
      <c r="H15" s="419"/>
      <c r="I15" s="419"/>
    </row>
    <row r="16" spans="1:9" x14ac:dyDescent="0.25">
      <c r="A16" s="32" t="s">
        <v>105</v>
      </c>
      <c r="B16" s="132" t="s">
        <v>4</v>
      </c>
      <c r="C16" s="410" t="s">
        <v>106</v>
      </c>
      <c r="D16" s="410"/>
      <c r="E16" s="410"/>
      <c r="F16" s="132" t="s">
        <v>107</v>
      </c>
      <c r="G16" s="33" t="s">
        <v>108</v>
      </c>
      <c r="H16" s="74" t="s">
        <v>109</v>
      </c>
      <c r="I16" s="35" t="s">
        <v>110</v>
      </c>
    </row>
    <row r="17" spans="1:9" ht="15" customHeight="1" x14ac:dyDescent="0.25">
      <c r="A17" s="50" t="s">
        <v>195</v>
      </c>
      <c r="B17" s="62" t="s">
        <v>194</v>
      </c>
      <c r="C17" s="413" t="s">
        <v>200</v>
      </c>
      <c r="D17" s="413"/>
      <c r="E17" s="413"/>
      <c r="F17" s="50" t="s">
        <v>15</v>
      </c>
      <c r="G17" s="37">
        <v>1</v>
      </c>
      <c r="H17" s="76">
        <v>60.95</v>
      </c>
      <c r="I17" s="68">
        <f>G17*H17</f>
        <v>60.95</v>
      </c>
    </row>
    <row r="18" spans="1:9" ht="15" customHeight="1" x14ac:dyDescent="0.25">
      <c r="A18" s="50"/>
      <c r="B18" s="36"/>
      <c r="C18" s="413"/>
      <c r="D18" s="413"/>
      <c r="E18" s="413"/>
      <c r="F18" s="50"/>
      <c r="G18" s="71"/>
      <c r="H18" s="76"/>
      <c r="I18" s="68"/>
    </row>
    <row r="19" spans="1:9" ht="15" customHeight="1" x14ac:dyDescent="0.25">
      <c r="A19" s="50"/>
      <c r="B19" s="36"/>
      <c r="C19" s="413"/>
      <c r="D19" s="413"/>
      <c r="E19" s="413"/>
      <c r="F19" s="50"/>
      <c r="G19" s="71"/>
      <c r="H19" s="76"/>
      <c r="I19" s="68"/>
    </row>
    <row r="20" spans="1:9" ht="15" customHeight="1" x14ac:dyDescent="0.25">
      <c r="A20" s="53"/>
      <c r="B20" s="53"/>
      <c r="C20" s="414"/>
      <c r="D20" s="414"/>
      <c r="E20" s="414"/>
      <c r="F20" s="54"/>
      <c r="G20" s="55"/>
      <c r="H20" s="77"/>
      <c r="I20" s="57"/>
    </row>
    <row r="21" spans="1:9" ht="15" customHeight="1" x14ac:dyDescent="0.25">
      <c r="A21" s="418" t="s">
        <v>115</v>
      </c>
      <c r="B21" s="418"/>
      <c r="C21" s="418"/>
      <c r="D21" s="418"/>
      <c r="E21" s="418"/>
      <c r="F21" s="418"/>
      <c r="G21" s="418"/>
      <c r="H21" s="418"/>
      <c r="I21" s="58">
        <f>SUM(I17:I20)</f>
        <v>60.95</v>
      </c>
    </row>
    <row r="22" spans="1:9" x14ac:dyDescent="0.25">
      <c r="A22" s="130"/>
      <c r="B22" s="130"/>
      <c r="C22" s="130"/>
      <c r="D22" s="130"/>
      <c r="E22" s="130"/>
      <c r="F22" s="130"/>
      <c r="G22" s="130"/>
      <c r="H22" s="131"/>
      <c r="I22" s="43"/>
    </row>
    <row r="23" spans="1:9" x14ac:dyDescent="0.25">
      <c r="A23" s="431" t="s">
        <v>119</v>
      </c>
      <c r="B23" s="431"/>
      <c r="C23" s="431"/>
      <c r="D23" s="431"/>
      <c r="E23" s="431"/>
      <c r="F23" s="431"/>
      <c r="G23" s="431"/>
      <c r="H23" s="431"/>
      <c r="I23" s="431"/>
    </row>
    <row r="24" spans="1:9" x14ac:dyDescent="0.25">
      <c r="A24" s="39"/>
      <c r="B24" s="133"/>
      <c r="C24" s="432" t="s">
        <v>106</v>
      </c>
      <c r="D24" s="432"/>
      <c r="E24" s="432"/>
      <c r="F24" s="133" t="s">
        <v>107</v>
      </c>
      <c r="G24" s="44" t="s">
        <v>108</v>
      </c>
      <c r="H24" s="75" t="s">
        <v>109</v>
      </c>
      <c r="I24" s="42" t="s">
        <v>110</v>
      </c>
    </row>
    <row r="25" spans="1:9" x14ac:dyDescent="0.25">
      <c r="A25" s="63"/>
      <c r="B25" s="53"/>
      <c r="C25" s="444"/>
      <c r="D25" s="445"/>
      <c r="E25" s="446"/>
      <c r="F25" s="52"/>
      <c r="G25" s="70"/>
      <c r="H25" s="77"/>
      <c r="I25" s="67"/>
    </row>
    <row r="26" spans="1:9" ht="15" customHeight="1" x14ac:dyDescent="0.25">
      <c r="A26" s="45"/>
      <c r="B26" s="45"/>
      <c r="C26" s="415"/>
      <c r="D26" s="416"/>
      <c r="E26" s="417"/>
      <c r="F26" s="46"/>
      <c r="G26" s="46"/>
      <c r="H26" s="78"/>
      <c r="I26" s="48"/>
    </row>
    <row r="27" spans="1:9" x14ac:dyDescent="0.25">
      <c r="A27" s="418" t="s">
        <v>116</v>
      </c>
      <c r="B27" s="418"/>
      <c r="C27" s="418"/>
      <c r="D27" s="418"/>
      <c r="E27" s="418"/>
      <c r="F27" s="418"/>
      <c r="G27" s="418"/>
      <c r="H27" s="418"/>
      <c r="I27" s="49">
        <f>I25</f>
        <v>0</v>
      </c>
    </row>
    <row r="28" spans="1:9" x14ac:dyDescent="0.25">
      <c r="A28" s="433"/>
      <c r="B28" s="434"/>
      <c r="C28" s="434"/>
      <c r="D28" s="434"/>
      <c r="E28" s="434"/>
      <c r="F28" s="434"/>
      <c r="G28" s="434"/>
      <c r="H28" s="434"/>
      <c r="I28" s="435"/>
    </row>
    <row r="29" spans="1:9" x14ac:dyDescent="0.25">
      <c r="A29" s="419" t="s">
        <v>118</v>
      </c>
      <c r="B29" s="419"/>
      <c r="C29" s="419"/>
      <c r="D29" s="419"/>
      <c r="E29" s="419"/>
      <c r="F29" s="419"/>
      <c r="G29" s="419"/>
      <c r="H29" s="419"/>
      <c r="I29" s="419"/>
    </row>
    <row r="30" spans="1:9" x14ac:dyDescent="0.25">
      <c r="A30" s="430" t="s">
        <v>120</v>
      </c>
      <c r="B30" s="430"/>
      <c r="C30" s="430"/>
      <c r="D30" s="430"/>
      <c r="E30" s="430"/>
      <c r="F30" s="430"/>
      <c r="G30" s="430"/>
      <c r="H30" s="430"/>
      <c r="I30" s="59">
        <f>I13</f>
        <v>10.245292113955234</v>
      </c>
    </row>
    <row r="31" spans="1:9" x14ac:dyDescent="0.25">
      <c r="A31" s="430" t="s">
        <v>121</v>
      </c>
      <c r="B31" s="430"/>
      <c r="C31" s="430"/>
      <c r="D31" s="430"/>
      <c r="E31" s="430"/>
      <c r="F31" s="430"/>
      <c r="G31" s="430"/>
      <c r="H31" s="430"/>
      <c r="I31" s="59">
        <f>I21</f>
        <v>60.95</v>
      </c>
    </row>
    <row r="32" spans="1:9" x14ac:dyDescent="0.25">
      <c r="A32" s="430" t="s">
        <v>124</v>
      </c>
      <c r="B32" s="430"/>
      <c r="C32" s="430"/>
      <c r="D32" s="430"/>
      <c r="E32" s="430"/>
      <c r="F32" s="430"/>
      <c r="G32" s="430"/>
      <c r="H32" s="430"/>
      <c r="I32" s="59">
        <f>I27</f>
        <v>0</v>
      </c>
    </row>
    <row r="33" spans="1:9" x14ac:dyDescent="0.25">
      <c r="A33" s="430" t="s">
        <v>125</v>
      </c>
      <c r="B33" s="430"/>
      <c r="C33" s="430"/>
      <c r="D33" s="430"/>
      <c r="E33" s="430"/>
      <c r="F33" s="430"/>
      <c r="G33" s="430"/>
      <c r="H33" s="430"/>
      <c r="I33" s="64">
        <f>SUM(I30:I32)</f>
        <v>71.195292113955233</v>
      </c>
    </row>
  </sheetData>
  <mergeCells count="29">
    <mergeCell ref="A31:H31"/>
    <mergeCell ref="A32:H32"/>
    <mergeCell ref="A33:H33"/>
    <mergeCell ref="C16:E16"/>
    <mergeCell ref="C17:E17"/>
    <mergeCell ref="C18:E18"/>
    <mergeCell ref="C19:E19"/>
    <mergeCell ref="C20:E20"/>
    <mergeCell ref="C26:E26"/>
    <mergeCell ref="A21:H21"/>
    <mergeCell ref="A23:I23"/>
    <mergeCell ref="C24:E24"/>
    <mergeCell ref="C25:E25"/>
    <mergeCell ref="A27:H27"/>
    <mergeCell ref="A28:I28"/>
    <mergeCell ref="A29:I29"/>
    <mergeCell ref="A30:H30"/>
    <mergeCell ref="A15:I15"/>
    <mergeCell ref="A1:H4"/>
    <mergeCell ref="I1:I2"/>
    <mergeCell ref="A5:H6"/>
    <mergeCell ref="I5:I6"/>
    <mergeCell ref="A7:I7"/>
    <mergeCell ref="A8:I8"/>
    <mergeCell ref="C9:E9"/>
    <mergeCell ref="C10:D10"/>
    <mergeCell ref="C11:D11"/>
    <mergeCell ref="C12:D12"/>
    <mergeCell ref="A13:H13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Normal="100" zoomScaleSheetLayoutView="100" workbookViewId="0">
      <selection activeCell="O37" sqref="O37"/>
    </sheetView>
  </sheetViews>
  <sheetFormatPr defaultRowHeight="15" x14ac:dyDescent="0.25"/>
  <cols>
    <col min="1" max="1" width="14.28515625" style="60" customWidth="1"/>
    <col min="2" max="2" width="10" style="60" bestFit="1" customWidth="1"/>
    <col min="3" max="3" width="9.140625" style="61"/>
    <col min="4" max="4" width="29.7109375" style="61" customWidth="1"/>
    <col min="5" max="5" width="20.140625" style="61" customWidth="1"/>
    <col min="6" max="6" width="5" style="61" bestFit="1" customWidth="1"/>
    <col min="7" max="7" width="10.5703125" style="61" bestFit="1" customWidth="1"/>
    <col min="8" max="8" width="8.42578125" style="60" bestFit="1" customWidth="1"/>
    <col min="9" max="9" width="15.140625" style="61" bestFit="1" customWidth="1"/>
  </cols>
  <sheetData>
    <row r="1" spans="1:9" ht="15" customHeight="1" x14ac:dyDescent="0.25">
      <c r="A1" s="436" t="s">
        <v>102</v>
      </c>
      <c r="B1" s="436"/>
      <c r="C1" s="436"/>
      <c r="D1" s="436"/>
      <c r="E1" s="436"/>
      <c r="F1" s="436"/>
      <c r="G1" s="436"/>
      <c r="H1" s="436"/>
      <c r="I1" s="420" t="s">
        <v>103</v>
      </c>
    </row>
    <row r="2" spans="1:9" ht="15" customHeight="1" x14ac:dyDescent="0.25">
      <c r="A2" s="436"/>
      <c r="B2" s="436"/>
      <c r="C2" s="436"/>
      <c r="D2" s="436"/>
      <c r="E2" s="436"/>
      <c r="F2" s="436"/>
      <c r="G2" s="436"/>
      <c r="H2" s="436"/>
      <c r="I2" s="420"/>
    </row>
    <row r="3" spans="1:9" ht="15" customHeight="1" x14ac:dyDescent="0.25">
      <c r="A3" s="436"/>
      <c r="B3" s="436"/>
      <c r="C3" s="436"/>
      <c r="D3" s="436"/>
      <c r="E3" s="436"/>
      <c r="F3" s="436"/>
      <c r="G3" s="436"/>
      <c r="H3" s="436"/>
      <c r="I3" s="31">
        <v>44318</v>
      </c>
    </row>
    <row r="4" spans="1:9" ht="15" customHeight="1" x14ac:dyDescent="0.25">
      <c r="A4" s="436"/>
      <c r="B4" s="436"/>
      <c r="C4" s="436"/>
      <c r="D4" s="436"/>
      <c r="E4" s="436"/>
      <c r="F4" s="436"/>
      <c r="G4" s="436"/>
      <c r="H4" s="436"/>
      <c r="I4" s="134" t="s">
        <v>155</v>
      </c>
    </row>
    <row r="5" spans="1:9" ht="15" customHeight="1" x14ac:dyDescent="0.25">
      <c r="A5" s="421" t="s">
        <v>196</v>
      </c>
      <c r="B5" s="421"/>
      <c r="C5" s="421"/>
      <c r="D5" s="421"/>
      <c r="E5" s="421"/>
      <c r="F5" s="421"/>
      <c r="G5" s="421"/>
      <c r="H5" s="421"/>
      <c r="I5" s="422" t="s">
        <v>144</v>
      </c>
    </row>
    <row r="6" spans="1:9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x14ac:dyDescent="0.25">
      <c r="A7" s="423" t="s">
        <v>197</v>
      </c>
      <c r="B7" s="423"/>
      <c r="C7" s="423"/>
      <c r="D7" s="423"/>
      <c r="E7" s="423"/>
      <c r="F7" s="423"/>
      <c r="G7" s="423"/>
      <c r="H7" s="423"/>
      <c r="I7" s="423"/>
    </row>
    <row r="8" spans="1:9" ht="15" customHeight="1" x14ac:dyDescent="0.25">
      <c r="A8" s="419" t="s">
        <v>113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5">
      <c r="A9" s="32" t="s">
        <v>105</v>
      </c>
      <c r="B9" s="132" t="s">
        <v>4</v>
      </c>
      <c r="C9" s="410" t="s">
        <v>106</v>
      </c>
      <c r="D9" s="410"/>
      <c r="E9" s="410"/>
      <c r="F9" s="132" t="s">
        <v>107</v>
      </c>
      <c r="G9" s="33" t="s">
        <v>108</v>
      </c>
      <c r="H9" s="74" t="s">
        <v>109</v>
      </c>
      <c r="I9" s="35" t="s">
        <v>110</v>
      </c>
    </row>
    <row r="10" spans="1:9" x14ac:dyDescent="0.25">
      <c r="A10" s="65" t="s">
        <v>186</v>
      </c>
      <c r="B10" s="62" t="s">
        <v>194</v>
      </c>
      <c r="C10" s="442" t="s">
        <v>193</v>
      </c>
      <c r="D10" s="443"/>
      <c r="E10" s="40" t="s">
        <v>114</v>
      </c>
      <c r="F10" s="132" t="s">
        <v>111</v>
      </c>
      <c r="G10" s="33">
        <v>0.31619999999999998</v>
      </c>
      <c r="H10" s="41">
        <f>(18.8/1.8674)*2.5727</f>
        <v>25.900589054300102</v>
      </c>
      <c r="I10" s="66">
        <f>G10*H10</f>
        <v>8.1897662589696925</v>
      </c>
    </row>
    <row r="11" spans="1:9" x14ac:dyDescent="0.25">
      <c r="A11" s="65" t="s">
        <v>150</v>
      </c>
      <c r="B11" s="62" t="s">
        <v>194</v>
      </c>
      <c r="C11" s="442" t="s">
        <v>151</v>
      </c>
      <c r="D11" s="443"/>
      <c r="E11" s="40" t="s">
        <v>114</v>
      </c>
      <c r="F11" s="132" t="s">
        <v>111</v>
      </c>
      <c r="G11" s="92">
        <v>9.9599999999999994E-2</v>
      </c>
      <c r="H11" s="41">
        <f>(14.98/1.8674)*2.5727</f>
        <v>20.637809789011463</v>
      </c>
      <c r="I11" s="66">
        <f>G11*H11</f>
        <v>2.0555258549855417</v>
      </c>
    </row>
    <row r="12" spans="1:9" x14ac:dyDescent="0.25">
      <c r="A12" s="62"/>
      <c r="B12" s="133"/>
      <c r="C12" s="412"/>
      <c r="D12" s="412"/>
      <c r="E12" s="40"/>
      <c r="F12" s="133"/>
      <c r="G12" s="37"/>
      <c r="H12" s="75"/>
      <c r="I12" s="66"/>
    </row>
    <row r="13" spans="1:9" x14ac:dyDescent="0.25">
      <c r="A13" s="418" t="s">
        <v>112</v>
      </c>
      <c r="B13" s="418"/>
      <c r="C13" s="418"/>
      <c r="D13" s="418"/>
      <c r="E13" s="418"/>
      <c r="F13" s="418"/>
      <c r="G13" s="418"/>
      <c r="H13" s="418"/>
      <c r="I13" s="43">
        <f>I10+I11</f>
        <v>10.245292113955234</v>
      </c>
    </row>
    <row r="14" spans="1:9" x14ac:dyDescent="0.25">
      <c r="A14" s="130"/>
      <c r="B14" s="130"/>
      <c r="C14" s="130"/>
      <c r="D14" s="130"/>
      <c r="E14" s="130"/>
      <c r="F14" s="130"/>
      <c r="G14" s="130"/>
      <c r="H14" s="131"/>
      <c r="I14" s="43"/>
    </row>
    <row r="15" spans="1:9" x14ac:dyDescent="0.25">
      <c r="A15" s="419" t="s">
        <v>117</v>
      </c>
      <c r="B15" s="419"/>
      <c r="C15" s="419"/>
      <c r="D15" s="419"/>
      <c r="E15" s="419"/>
      <c r="F15" s="419"/>
      <c r="G15" s="419"/>
      <c r="H15" s="419"/>
      <c r="I15" s="419"/>
    </row>
    <row r="16" spans="1:9" ht="15" customHeight="1" x14ac:dyDescent="0.25">
      <c r="A16" s="32" t="s">
        <v>105</v>
      </c>
      <c r="B16" s="132" t="s">
        <v>4</v>
      </c>
      <c r="C16" s="410" t="s">
        <v>106</v>
      </c>
      <c r="D16" s="410"/>
      <c r="E16" s="410"/>
      <c r="F16" s="132" t="s">
        <v>107</v>
      </c>
      <c r="G16" s="33" t="s">
        <v>108</v>
      </c>
      <c r="H16" s="74" t="s">
        <v>109</v>
      </c>
      <c r="I16" s="35" t="s">
        <v>110</v>
      </c>
    </row>
    <row r="17" spans="1:9" x14ac:dyDescent="0.25">
      <c r="A17" s="50" t="s">
        <v>199</v>
      </c>
      <c r="B17" s="62" t="s">
        <v>194</v>
      </c>
      <c r="C17" s="413" t="s">
        <v>198</v>
      </c>
      <c r="D17" s="413"/>
      <c r="E17" s="413"/>
      <c r="F17" s="50" t="s">
        <v>15</v>
      </c>
      <c r="G17" s="37">
        <v>1</v>
      </c>
      <c r="H17" s="76">
        <v>23.03</v>
      </c>
      <c r="I17" s="68">
        <f>G17*H17</f>
        <v>23.03</v>
      </c>
    </row>
    <row r="18" spans="1:9" x14ac:dyDescent="0.25">
      <c r="A18" s="50"/>
      <c r="B18" s="36"/>
      <c r="C18" s="413"/>
      <c r="D18" s="413"/>
      <c r="E18" s="413"/>
      <c r="F18" s="50"/>
      <c r="G18" s="71"/>
      <c r="H18" s="76"/>
      <c r="I18" s="68"/>
    </row>
    <row r="19" spans="1:9" x14ac:dyDescent="0.25">
      <c r="A19" s="50"/>
      <c r="B19" s="36"/>
      <c r="C19" s="413"/>
      <c r="D19" s="413"/>
      <c r="E19" s="413"/>
      <c r="F19" s="50"/>
      <c r="G19" s="71"/>
      <c r="H19" s="76"/>
      <c r="I19" s="68"/>
    </row>
    <row r="20" spans="1:9" x14ac:dyDescent="0.25">
      <c r="A20" s="53"/>
      <c r="B20" s="53"/>
      <c r="C20" s="414"/>
      <c r="D20" s="414"/>
      <c r="E20" s="414"/>
      <c r="F20" s="54"/>
      <c r="G20" s="55"/>
      <c r="H20" s="77"/>
      <c r="I20" s="57"/>
    </row>
    <row r="21" spans="1:9" ht="15" customHeight="1" x14ac:dyDescent="0.25">
      <c r="A21" s="418" t="s">
        <v>115</v>
      </c>
      <c r="B21" s="418"/>
      <c r="C21" s="418"/>
      <c r="D21" s="418"/>
      <c r="E21" s="418"/>
      <c r="F21" s="418"/>
      <c r="G21" s="418"/>
      <c r="H21" s="418"/>
      <c r="I21" s="58">
        <f>SUM(I17:I20)</f>
        <v>23.03</v>
      </c>
    </row>
    <row r="22" spans="1:9" x14ac:dyDescent="0.25">
      <c r="A22" s="130"/>
      <c r="B22" s="130"/>
      <c r="C22" s="130"/>
      <c r="D22" s="130"/>
      <c r="E22" s="130"/>
      <c r="F22" s="130"/>
      <c r="G22" s="130"/>
      <c r="H22" s="131"/>
      <c r="I22" s="43"/>
    </row>
    <row r="23" spans="1:9" x14ac:dyDescent="0.25">
      <c r="A23" s="431" t="s">
        <v>119</v>
      </c>
      <c r="B23" s="431"/>
      <c r="C23" s="431"/>
      <c r="D23" s="431"/>
      <c r="E23" s="431"/>
      <c r="F23" s="431"/>
      <c r="G23" s="431"/>
      <c r="H23" s="431"/>
      <c r="I23" s="431"/>
    </row>
    <row r="24" spans="1:9" x14ac:dyDescent="0.25">
      <c r="A24" s="39"/>
      <c r="B24" s="133"/>
      <c r="C24" s="432" t="s">
        <v>106</v>
      </c>
      <c r="D24" s="432"/>
      <c r="E24" s="432"/>
      <c r="F24" s="133" t="s">
        <v>107</v>
      </c>
      <c r="G24" s="44" t="s">
        <v>108</v>
      </c>
      <c r="H24" s="75" t="s">
        <v>109</v>
      </c>
      <c r="I24" s="42" t="s">
        <v>110</v>
      </c>
    </row>
    <row r="25" spans="1:9" x14ac:dyDescent="0.25">
      <c r="A25" s="63"/>
      <c r="B25" s="53"/>
      <c r="C25" s="444"/>
      <c r="D25" s="445"/>
      <c r="E25" s="446"/>
      <c r="F25" s="52"/>
      <c r="G25" s="70"/>
      <c r="H25" s="77"/>
      <c r="I25" s="67"/>
    </row>
    <row r="26" spans="1:9" x14ac:dyDescent="0.25">
      <c r="A26" s="45"/>
      <c r="B26" s="45"/>
      <c r="C26" s="415"/>
      <c r="D26" s="416"/>
      <c r="E26" s="417"/>
      <c r="F26" s="46"/>
      <c r="G26" s="46"/>
      <c r="H26" s="78"/>
      <c r="I26" s="48"/>
    </row>
    <row r="27" spans="1:9" x14ac:dyDescent="0.25">
      <c r="A27" s="418" t="s">
        <v>116</v>
      </c>
      <c r="B27" s="418"/>
      <c r="C27" s="418"/>
      <c r="D27" s="418"/>
      <c r="E27" s="418"/>
      <c r="F27" s="418"/>
      <c r="G27" s="418"/>
      <c r="H27" s="418"/>
      <c r="I27" s="49">
        <f>I25</f>
        <v>0</v>
      </c>
    </row>
    <row r="28" spans="1:9" x14ac:dyDescent="0.25">
      <c r="A28" s="433"/>
      <c r="B28" s="434"/>
      <c r="C28" s="434"/>
      <c r="D28" s="434"/>
      <c r="E28" s="434"/>
      <c r="F28" s="434"/>
      <c r="G28" s="434"/>
      <c r="H28" s="434"/>
      <c r="I28" s="435"/>
    </row>
    <row r="29" spans="1:9" x14ac:dyDescent="0.25">
      <c r="A29" s="419" t="s">
        <v>118</v>
      </c>
      <c r="B29" s="419"/>
      <c r="C29" s="419"/>
      <c r="D29" s="419"/>
      <c r="E29" s="419"/>
      <c r="F29" s="419"/>
      <c r="G29" s="419"/>
      <c r="H29" s="419"/>
      <c r="I29" s="419"/>
    </row>
    <row r="30" spans="1:9" x14ac:dyDescent="0.25">
      <c r="A30" s="430" t="s">
        <v>120</v>
      </c>
      <c r="B30" s="430"/>
      <c r="C30" s="430"/>
      <c r="D30" s="430"/>
      <c r="E30" s="430"/>
      <c r="F30" s="430"/>
      <c r="G30" s="430"/>
      <c r="H30" s="430"/>
      <c r="I30" s="59">
        <f>I13</f>
        <v>10.245292113955234</v>
      </c>
    </row>
    <row r="31" spans="1:9" x14ac:dyDescent="0.25">
      <c r="A31" s="430" t="s">
        <v>121</v>
      </c>
      <c r="B31" s="430"/>
      <c r="C31" s="430"/>
      <c r="D31" s="430"/>
      <c r="E31" s="430"/>
      <c r="F31" s="430"/>
      <c r="G31" s="430"/>
      <c r="H31" s="430"/>
      <c r="I31" s="59">
        <f>I21</f>
        <v>23.03</v>
      </c>
    </row>
    <row r="32" spans="1:9" x14ac:dyDescent="0.25">
      <c r="A32" s="430" t="s">
        <v>124</v>
      </c>
      <c r="B32" s="430"/>
      <c r="C32" s="430"/>
      <c r="D32" s="430"/>
      <c r="E32" s="430"/>
      <c r="F32" s="430"/>
      <c r="G32" s="430"/>
      <c r="H32" s="430"/>
      <c r="I32" s="59">
        <f>I27</f>
        <v>0</v>
      </c>
    </row>
    <row r="33" spans="1:9" x14ac:dyDescent="0.25">
      <c r="A33" s="430" t="s">
        <v>125</v>
      </c>
      <c r="B33" s="430"/>
      <c r="C33" s="430"/>
      <c r="D33" s="430"/>
      <c r="E33" s="430"/>
      <c r="F33" s="430"/>
      <c r="G33" s="430"/>
      <c r="H33" s="430"/>
      <c r="I33" s="64">
        <f>SUM(I30:I32)</f>
        <v>33.275292113955231</v>
      </c>
    </row>
  </sheetData>
  <mergeCells count="29">
    <mergeCell ref="A30:H30"/>
    <mergeCell ref="A31:H31"/>
    <mergeCell ref="A32:H32"/>
    <mergeCell ref="A33:H33"/>
    <mergeCell ref="C24:E24"/>
    <mergeCell ref="C25:E25"/>
    <mergeCell ref="C26:E26"/>
    <mergeCell ref="A28:I28"/>
    <mergeCell ref="A29:I29"/>
    <mergeCell ref="C9:E9"/>
    <mergeCell ref="A1:H4"/>
    <mergeCell ref="I1:I2"/>
    <mergeCell ref="A5:H6"/>
    <mergeCell ref="I5:I6"/>
    <mergeCell ref="A8:I8"/>
    <mergeCell ref="A7:I7"/>
    <mergeCell ref="C17:E17"/>
    <mergeCell ref="A27:H27"/>
    <mergeCell ref="C10:D10"/>
    <mergeCell ref="C11:D11"/>
    <mergeCell ref="C16:E16"/>
    <mergeCell ref="C12:D12"/>
    <mergeCell ref="A13:H13"/>
    <mergeCell ref="A15:I15"/>
    <mergeCell ref="C18:E18"/>
    <mergeCell ref="C19:E19"/>
    <mergeCell ref="C20:E20"/>
    <mergeCell ref="A21:H21"/>
    <mergeCell ref="A23:I23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zoomScaleSheetLayoutView="100" workbookViewId="0">
      <selection activeCell="I31" sqref="I31"/>
    </sheetView>
  </sheetViews>
  <sheetFormatPr defaultRowHeight="15" x14ac:dyDescent="0.25"/>
  <cols>
    <col min="1" max="1" width="14.28515625" style="60" customWidth="1"/>
    <col min="2" max="2" width="12.85546875" style="60" customWidth="1"/>
    <col min="3" max="3" width="9.140625" style="61"/>
    <col min="4" max="4" width="29.7109375" style="61" customWidth="1"/>
    <col min="5" max="5" width="20.140625" style="61" customWidth="1"/>
    <col min="6" max="6" width="5" style="61" bestFit="1" customWidth="1"/>
    <col min="7" max="7" width="10.5703125" style="61" bestFit="1" customWidth="1"/>
    <col min="8" max="8" width="8.42578125" style="60" bestFit="1" customWidth="1"/>
    <col min="9" max="9" width="11" style="61" bestFit="1" customWidth="1"/>
  </cols>
  <sheetData>
    <row r="1" spans="1:9" ht="15" customHeight="1" x14ac:dyDescent="0.25">
      <c r="A1" s="436" t="s">
        <v>102</v>
      </c>
      <c r="B1" s="436"/>
      <c r="C1" s="436"/>
      <c r="D1" s="436"/>
      <c r="E1" s="436"/>
      <c r="F1" s="436"/>
      <c r="G1" s="436"/>
      <c r="H1" s="436"/>
      <c r="I1" s="420" t="s">
        <v>103</v>
      </c>
    </row>
    <row r="2" spans="1:9" ht="15" customHeight="1" x14ac:dyDescent="0.25">
      <c r="A2" s="436"/>
      <c r="B2" s="436"/>
      <c r="C2" s="436"/>
      <c r="D2" s="436"/>
      <c r="E2" s="436"/>
      <c r="F2" s="436"/>
      <c r="G2" s="436"/>
      <c r="H2" s="436"/>
      <c r="I2" s="420"/>
    </row>
    <row r="3" spans="1:9" ht="15" customHeight="1" x14ac:dyDescent="0.25">
      <c r="A3" s="436"/>
      <c r="B3" s="436"/>
      <c r="C3" s="436"/>
      <c r="D3" s="436"/>
      <c r="E3" s="436"/>
      <c r="F3" s="436"/>
      <c r="G3" s="436"/>
      <c r="H3" s="436"/>
      <c r="I3" s="31">
        <v>44318</v>
      </c>
    </row>
    <row r="4" spans="1:9" ht="15" customHeight="1" x14ac:dyDescent="0.25">
      <c r="A4" s="436"/>
      <c r="B4" s="436"/>
      <c r="C4" s="436"/>
      <c r="D4" s="436"/>
      <c r="E4" s="436"/>
      <c r="F4" s="436"/>
      <c r="G4" s="436"/>
      <c r="H4" s="436"/>
      <c r="I4" s="134" t="s">
        <v>160</v>
      </c>
    </row>
    <row r="5" spans="1:9" ht="15" customHeight="1" x14ac:dyDescent="0.25">
      <c r="A5" s="421" t="s">
        <v>201</v>
      </c>
      <c r="B5" s="421"/>
      <c r="C5" s="421"/>
      <c r="D5" s="421"/>
      <c r="E5" s="421"/>
      <c r="F5" s="421"/>
      <c r="G5" s="421"/>
      <c r="H5" s="421"/>
      <c r="I5" s="422" t="s">
        <v>144</v>
      </c>
    </row>
    <row r="6" spans="1:9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x14ac:dyDescent="0.25">
      <c r="A7" s="423" t="s">
        <v>190</v>
      </c>
      <c r="B7" s="423"/>
      <c r="C7" s="423"/>
      <c r="D7" s="423"/>
      <c r="E7" s="423"/>
      <c r="F7" s="423"/>
      <c r="G7" s="423"/>
      <c r="H7" s="423"/>
      <c r="I7" s="423"/>
    </row>
    <row r="8" spans="1:9" ht="15" customHeight="1" x14ac:dyDescent="0.25">
      <c r="A8" s="419" t="s">
        <v>113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5">
      <c r="A9" s="32" t="s">
        <v>105</v>
      </c>
      <c r="B9" s="132" t="s">
        <v>4</v>
      </c>
      <c r="C9" s="410" t="s">
        <v>106</v>
      </c>
      <c r="D9" s="410"/>
      <c r="E9" s="410"/>
      <c r="F9" s="132" t="s">
        <v>107</v>
      </c>
      <c r="G9" s="33" t="s">
        <v>108</v>
      </c>
      <c r="H9" s="74" t="s">
        <v>109</v>
      </c>
      <c r="I9" s="35" t="s">
        <v>110</v>
      </c>
    </row>
    <row r="10" spans="1:9" x14ac:dyDescent="0.25">
      <c r="A10" s="65" t="s">
        <v>186</v>
      </c>
      <c r="B10" s="62" t="s">
        <v>194</v>
      </c>
      <c r="C10" s="442" t="s">
        <v>193</v>
      </c>
      <c r="D10" s="443"/>
      <c r="E10" s="40" t="s">
        <v>114</v>
      </c>
      <c r="F10" s="132" t="s">
        <v>111</v>
      </c>
      <c r="G10" s="33">
        <v>0.31619999999999998</v>
      </c>
      <c r="H10" s="41">
        <f>(18.8/1.8674)*2.5727</f>
        <v>25.900589054300102</v>
      </c>
      <c r="I10" s="66">
        <f>G10*H10</f>
        <v>8.1897662589696925</v>
      </c>
    </row>
    <row r="11" spans="1:9" x14ac:dyDescent="0.25">
      <c r="A11" s="65" t="s">
        <v>150</v>
      </c>
      <c r="B11" s="62" t="s">
        <v>194</v>
      </c>
      <c r="C11" s="442" t="s">
        <v>151</v>
      </c>
      <c r="D11" s="443"/>
      <c r="E11" s="40" t="s">
        <v>114</v>
      </c>
      <c r="F11" s="132" t="s">
        <v>111</v>
      </c>
      <c r="G11" s="92">
        <v>9.9599999999999994E-2</v>
      </c>
      <c r="H11" s="41">
        <f>(14.98/1.8674)*2.5727</f>
        <v>20.637809789011463</v>
      </c>
      <c r="I11" s="66">
        <f>G11*H11</f>
        <v>2.0555258549855417</v>
      </c>
    </row>
    <row r="12" spans="1:9" x14ac:dyDescent="0.25">
      <c r="A12" s="62"/>
      <c r="B12" s="133"/>
      <c r="C12" s="412"/>
      <c r="D12" s="412"/>
      <c r="E12" s="40"/>
      <c r="F12" s="133"/>
      <c r="G12" s="37"/>
      <c r="H12" s="75"/>
      <c r="I12" s="66"/>
    </row>
    <row r="13" spans="1:9" x14ac:dyDescent="0.25">
      <c r="A13" s="418" t="s">
        <v>112</v>
      </c>
      <c r="B13" s="418"/>
      <c r="C13" s="418"/>
      <c r="D13" s="418"/>
      <c r="E13" s="418"/>
      <c r="F13" s="418"/>
      <c r="G13" s="418"/>
      <c r="H13" s="418"/>
      <c r="I13" s="43">
        <f>I10+I11</f>
        <v>10.245292113955234</v>
      </c>
    </row>
    <row r="14" spans="1:9" x14ac:dyDescent="0.25">
      <c r="A14" s="130"/>
      <c r="B14" s="130"/>
      <c r="C14" s="130"/>
      <c r="D14" s="130"/>
      <c r="E14" s="130"/>
      <c r="F14" s="130"/>
      <c r="G14" s="130"/>
      <c r="H14" s="131"/>
      <c r="I14" s="43"/>
    </row>
    <row r="15" spans="1:9" x14ac:dyDescent="0.25">
      <c r="A15" s="419" t="s">
        <v>117</v>
      </c>
      <c r="B15" s="419"/>
      <c r="C15" s="419"/>
      <c r="D15" s="419"/>
      <c r="E15" s="419"/>
      <c r="F15" s="419"/>
      <c r="G15" s="419"/>
      <c r="H15" s="419"/>
      <c r="I15" s="419"/>
    </row>
    <row r="16" spans="1:9" ht="15" customHeight="1" x14ac:dyDescent="0.25">
      <c r="A16" s="32" t="s">
        <v>105</v>
      </c>
      <c r="B16" s="132" t="s">
        <v>4</v>
      </c>
      <c r="C16" s="410" t="s">
        <v>106</v>
      </c>
      <c r="D16" s="410"/>
      <c r="E16" s="410"/>
      <c r="F16" s="132" t="s">
        <v>107</v>
      </c>
      <c r="G16" s="33" t="s">
        <v>108</v>
      </c>
      <c r="H16" s="74" t="s">
        <v>109</v>
      </c>
      <c r="I16" s="35" t="s">
        <v>110</v>
      </c>
    </row>
    <row r="17" spans="1:9" x14ac:dyDescent="0.25">
      <c r="A17" s="50"/>
      <c r="B17" s="62" t="s">
        <v>253</v>
      </c>
      <c r="C17" s="413" t="s">
        <v>203</v>
      </c>
      <c r="D17" s="413"/>
      <c r="E17" s="413"/>
      <c r="F17" s="50" t="s">
        <v>15</v>
      </c>
      <c r="G17" s="37">
        <v>1</v>
      </c>
      <c r="H17" s="76">
        <f>'[1]COTAÇÕES '!P12</f>
        <v>51.066666666666663</v>
      </c>
      <c r="I17" s="68">
        <f>G17*H17</f>
        <v>51.066666666666663</v>
      </c>
    </row>
    <row r="18" spans="1:9" x14ac:dyDescent="0.25">
      <c r="A18" s="50"/>
      <c r="B18" s="36"/>
      <c r="C18" s="413"/>
      <c r="D18" s="413"/>
      <c r="E18" s="413"/>
      <c r="F18" s="50"/>
      <c r="G18" s="71"/>
      <c r="H18" s="76"/>
      <c r="I18" s="68"/>
    </row>
    <row r="19" spans="1:9" x14ac:dyDescent="0.25">
      <c r="A19" s="418" t="s">
        <v>115</v>
      </c>
      <c r="B19" s="418"/>
      <c r="C19" s="418"/>
      <c r="D19" s="418"/>
      <c r="E19" s="418"/>
      <c r="F19" s="418"/>
      <c r="G19" s="418"/>
      <c r="H19" s="418"/>
      <c r="I19" s="58">
        <f>SUM(I17:I18)</f>
        <v>51.066666666666663</v>
      </c>
    </row>
    <row r="20" spans="1:9" x14ac:dyDescent="0.25">
      <c r="A20" s="130"/>
      <c r="B20" s="130"/>
      <c r="C20" s="130"/>
      <c r="D20" s="130"/>
      <c r="E20" s="130"/>
      <c r="F20" s="130"/>
      <c r="G20" s="130"/>
      <c r="H20" s="131"/>
      <c r="I20" s="43"/>
    </row>
    <row r="21" spans="1:9" x14ac:dyDescent="0.25">
      <c r="A21" s="431" t="s">
        <v>119</v>
      </c>
      <c r="B21" s="431"/>
      <c r="C21" s="431"/>
      <c r="D21" s="431"/>
      <c r="E21" s="431"/>
      <c r="F21" s="431"/>
      <c r="G21" s="431"/>
      <c r="H21" s="431"/>
      <c r="I21" s="431"/>
    </row>
    <row r="22" spans="1:9" ht="15" customHeight="1" x14ac:dyDescent="0.25">
      <c r="A22" s="39"/>
      <c r="B22" s="133"/>
      <c r="C22" s="432" t="s">
        <v>106</v>
      </c>
      <c r="D22" s="432"/>
      <c r="E22" s="432"/>
      <c r="F22" s="133" t="s">
        <v>107</v>
      </c>
      <c r="G22" s="44" t="s">
        <v>108</v>
      </c>
      <c r="H22" s="75" t="s">
        <v>109</v>
      </c>
      <c r="I22" s="42" t="s">
        <v>110</v>
      </c>
    </row>
    <row r="23" spans="1:9" x14ac:dyDescent="0.25">
      <c r="A23" s="63"/>
      <c r="B23" s="53"/>
      <c r="C23" s="444"/>
      <c r="D23" s="445"/>
      <c r="E23" s="446"/>
      <c r="F23" s="52"/>
      <c r="G23" s="70"/>
      <c r="H23" s="77"/>
      <c r="I23" s="67"/>
    </row>
    <row r="24" spans="1:9" x14ac:dyDescent="0.25">
      <c r="A24" s="45"/>
      <c r="B24" s="45"/>
      <c r="C24" s="415"/>
      <c r="D24" s="416"/>
      <c r="E24" s="417"/>
      <c r="F24" s="46"/>
      <c r="G24" s="46"/>
      <c r="H24" s="78"/>
      <c r="I24" s="48"/>
    </row>
    <row r="25" spans="1:9" x14ac:dyDescent="0.25">
      <c r="A25" s="418" t="s">
        <v>116</v>
      </c>
      <c r="B25" s="418"/>
      <c r="C25" s="418"/>
      <c r="D25" s="418"/>
      <c r="E25" s="418"/>
      <c r="F25" s="418"/>
      <c r="G25" s="418"/>
      <c r="H25" s="418"/>
      <c r="I25" s="49">
        <f>I23</f>
        <v>0</v>
      </c>
    </row>
    <row r="26" spans="1:9" x14ac:dyDescent="0.25">
      <c r="A26" s="433"/>
      <c r="B26" s="434"/>
      <c r="C26" s="434"/>
      <c r="D26" s="434"/>
      <c r="E26" s="434"/>
      <c r="F26" s="434"/>
      <c r="G26" s="434"/>
      <c r="H26" s="434"/>
      <c r="I26" s="435"/>
    </row>
    <row r="27" spans="1:9" x14ac:dyDescent="0.25">
      <c r="A27" s="419" t="s">
        <v>118</v>
      </c>
      <c r="B27" s="419"/>
      <c r="C27" s="419"/>
      <c r="D27" s="419"/>
      <c r="E27" s="419"/>
      <c r="F27" s="419"/>
      <c r="G27" s="419"/>
      <c r="H27" s="419"/>
      <c r="I27" s="419"/>
    </row>
    <row r="28" spans="1:9" x14ac:dyDescent="0.25">
      <c r="A28" s="430" t="s">
        <v>120</v>
      </c>
      <c r="B28" s="430"/>
      <c r="C28" s="430"/>
      <c r="D28" s="430"/>
      <c r="E28" s="430"/>
      <c r="F28" s="430"/>
      <c r="G28" s="430"/>
      <c r="H28" s="430"/>
      <c r="I28" s="59">
        <f>I13</f>
        <v>10.245292113955234</v>
      </c>
    </row>
    <row r="29" spans="1:9" x14ac:dyDescent="0.25">
      <c r="A29" s="430" t="s">
        <v>121</v>
      </c>
      <c r="B29" s="430"/>
      <c r="C29" s="430"/>
      <c r="D29" s="430"/>
      <c r="E29" s="430"/>
      <c r="F29" s="430"/>
      <c r="G29" s="430"/>
      <c r="H29" s="430"/>
      <c r="I29" s="59">
        <f>I19</f>
        <v>51.066666666666663</v>
      </c>
    </row>
    <row r="30" spans="1:9" x14ac:dyDescent="0.25">
      <c r="A30" s="430" t="s">
        <v>124</v>
      </c>
      <c r="B30" s="430"/>
      <c r="C30" s="430"/>
      <c r="D30" s="430"/>
      <c r="E30" s="430"/>
      <c r="F30" s="430"/>
      <c r="G30" s="430"/>
      <c r="H30" s="430"/>
      <c r="I30" s="59">
        <f>I25</f>
        <v>0</v>
      </c>
    </row>
    <row r="31" spans="1:9" x14ac:dyDescent="0.25">
      <c r="A31" s="430" t="s">
        <v>125</v>
      </c>
      <c r="B31" s="430"/>
      <c r="C31" s="430"/>
      <c r="D31" s="430"/>
      <c r="E31" s="430"/>
      <c r="F31" s="430"/>
      <c r="G31" s="430"/>
      <c r="H31" s="430"/>
      <c r="I31" s="64">
        <f>SUM(I28:I30)</f>
        <v>61.311958780621893</v>
      </c>
    </row>
  </sheetData>
  <mergeCells count="27">
    <mergeCell ref="A31:H31"/>
    <mergeCell ref="C16:E16"/>
    <mergeCell ref="A1:H4"/>
    <mergeCell ref="I1:I2"/>
    <mergeCell ref="A5:H6"/>
    <mergeCell ref="I5:I6"/>
    <mergeCell ref="A8:I8"/>
    <mergeCell ref="C9:E9"/>
    <mergeCell ref="C10:D10"/>
    <mergeCell ref="C11:D11"/>
    <mergeCell ref="A7:I7"/>
    <mergeCell ref="C12:D12"/>
    <mergeCell ref="A13:H13"/>
    <mergeCell ref="A15:I15"/>
    <mergeCell ref="A30:H30"/>
    <mergeCell ref="C17:E17"/>
    <mergeCell ref="A29:H29"/>
    <mergeCell ref="C18:E18"/>
    <mergeCell ref="A19:H19"/>
    <mergeCell ref="C24:E24"/>
    <mergeCell ref="A25:H25"/>
    <mergeCell ref="A27:I27"/>
    <mergeCell ref="A21:I21"/>
    <mergeCell ref="C22:E22"/>
    <mergeCell ref="C23:E23"/>
    <mergeCell ref="A26:I26"/>
    <mergeCell ref="A28:H28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topLeftCell="A2" zoomScaleNormal="100" zoomScaleSheetLayoutView="100" workbookViewId="0">
      <selection activeCell="J31" sqref="J31"/>
    </sheetView>
  </sheetViews>
  <sheetFormatPr defaultRowHeight="15" x14ac:dyDescent="0.25"/>
  <cols>
    <col min="1" max="1" width="14.28515625" style="60" customWidth="1"/>
    <col min="2" max="2" width="12.85546875" style="60" customWidth="1"/>
    <col min="3" max="3" width="9.140625" style="61"/>
    <col min="4" max="4" width="29.7109375" style="61" customWidth="1"/>
    <col min="5" max="5" width="20.140625" style="61" customWidth="1"/>
    <col min="6" max="6" width="5" style="61" bestFit="1" customWidth="1"/>
    <col min="7" max="7" width="10.5703125" style="61" bestFit="1" customWidth="1"/>
    <col min="8" max="8" width="8.42578125" style="60" bestFit="1" customWidth="1"/>
    <col min="9" max="9" width="15.140625" style="61" bestFit="1" customWidth="1"/>
  </cols>
  <sheetData>
    <row r="1" spans="1:9" ht="15" customHeight="1" x14ac:dyDescent="0.25">
      <c r="A1" s="436" t="s">
        <v>102</v>
      </c>
      <c r="B1" s="436"/>
      <c r="C1" s="436"/>
      <c r="D1" s="436"/>
      <c r="E1" s="436"/>
      <c r="F1" s="436"/>
      <c r="G1" s="436"/>
      <c r="H1" s="436"/>
      <c r="I1" s="420" t="s">
        <v>103</v>
      </c>
    </row>
    <row r="2" spans="1:9" ht="15" customHeight="1" x14ac:dyDescent="0.25">
      <c r="A2" s="436"/>
      <c r="B2" s="436"/>
      <c r="C2" s="436"/>
      <c r="D2" s="436"/>
      <c r="E2" s="436"/>
      <c r="F2" s="436"/>
      <c r="G2" s="436"/>
      <c r="H2" s="436"/>
      <c r="I2" s="420"/>
    </row>
    <row r="3" spans="1:9" ht="15" customHeight="1" x14ac:dyDescent="0.25">
      <c r="A3" s="436"/>
      <c r="B3" s="436"/>
      <c r="C3" s="436"/>
      <c r="D3" s="436"/>
      <c r="E3" s="436"/>
      <c r="F3" s="436"/>
      <c r="G3" s="436"/>
      <c r="H3" s="436"/>
      <c r="I3" s="31">
        <v>44317</v>
      </c>
    </row>
    <row r="4" spans="1:9" ht="15" customHeight="1" x14ac:dyDescent="0.25">
      <c r="A4" s="436"/>
      <c r="B4" s="436"/>
      <c r="C4" s="436"/>
      <c r="D4" s="436"/>
      <c r="E4" s="436"/>
      <c r="F4" s="436"/>
      <c r="G4" s="436"/>
      <c r="H4" s="436"/>
      <c r="I4" s="134" t="s">
        <v>178</v>
      </c>
    </row>
    <row r="5" spans="1:9" ht="15" customHeight="1" x14ac:dyDescent="0.25">
      <c r="A5" s="421" t="s">
        <v>211</v>
      </c>
      <c r="B5" s="421"/>
      <c r="C5" s="421"/>
      <c r="D5" s="421"/>
      <c r="E5" s="421"/>
      <c r="F5" s="421"/>
      <c r="G5" s="421"/>
      <c r="H5" s="421"/>
      <c r="I5" s="422" t="s">
        <v>144</v>
      </c>
    </row>
    <row r="6" spans="1:9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x14ac:dyDescent="0.25">
      <c r="A7" s="423" t="s">
        <v>210</v>
      </c>
      <c r="B7" s="423"/>
      <c r="C7" s="423"/>
      <c r="D7" s="423"/>
      <c r="E7" s="423"/>
      <c r="F7" s="423"/>
      <c r="G7" s="423"/>
      <c r="H7" s="423"/>
      <c r="I7" s="423"/>
    </row>
    <row r="8" spans="1:9" ht="15" customHeight="1" x14ac:dyDescent="0.25">
      <c r="A8" s="419" t="s">
        <v>113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5">
      <c r="A9" s="32" t="s">
        <v>105</v>
      </c>
      <c r="B9" s="132" t="s">
        <v>4</v>
      </c>
      <c r="C9" s="410" t="s">
        <v>106</v>
      </c>
      <c r="D9" s="410"/>
      <c r="E9" s="410"/>
      <c r="F9" s="132" t="s">
        <v>107</v>
      </c>
      <c r="G9" s="33" t="s">
        <v>108</v>
      </c>
      <c r="H9" s="74" t="s">
        <v>109</v>
      </c>
      <c r="I9" s="35" t="s">
        <v>110</v>
      </c>
    </row>
    <row r="10" spans="1:9" ht="28.5" customHeight="1" x14ac:dyDescent="0.25">
      <c r="A10" s="65" t="s">
        <v>208</v>
      </c>
      <c r="B10" s="62" t="s">
        <v>194</v>
      </c>
      <c r="C10" s="442" t="s">
        <v>182</v>
      </c>
      <c r="D10" s="443"/>
      <c r="E10" s="40" t="s">
        <v>114</v>
      </c>
      <c r="F10" s="132" t="s">
        <v>111</v>
      </c>
      <c r="G10" s="93">
        <v>0.22989999999999999</v>
      </c>
      <c r="H10" s="41">
        <f>(17.46/1.8674)*2.5727</f>
        <v>24.054483238727645</v>
      </c>
      <c r="I10" s="66">
        <f>G10*H10</f>
        <v>5.5301256965834851</v>
      </c>
    </row>
    <row r="11" spans="1:9" x14ac:dyDescent="0.25">
      <c r="A11" s="65" t="s">
        <v>209</v>
      </c>
      <c r="B11" s="62" t="s">
        <v>194</v>
      </c>
      <c r="C11" s="442" t="s">
        <v>183</v>
      </c>
      <c r="D11" s="443"/>
      <c r="E11" s="40" t="s">
        <v>114</v>
      </c>
      <c r="F11" s="132" t="s">
        <v>111</v>
      </c>
      <c r="G11" s="92">
        <v>0.55179999999999996</v>
      </c>
      <c r="H11" s="41">
        <f>(22.54/1.8674)*2.5727</f>
        <v>31.053153047017243</v>
      </c>
      <c r="I11" s="66">
        <f>G11*H11</f>
        <v>17.135129851344114</v>
      </c>
    </row>
    <row r="12" spans="1:9" x14ac:dyDescent="0.25">
      <c r="A12" s="62"/>
      <c r="B12" s="133"/>
      <c r="C12" s="412"/>
      <c r="D12" s="412"/>
      <c r="E12" s="40"/>
      <c r="F12" s="133"/>
      <c r="G12" s="37"/>
      <c r="H12" s="75"/>
      <c r="I12" s="66"/>
    </row>
    <row r="13" spans="1:9" x14ac:dyDescent="0.25">
      <c r="A13" s="418" t="s">
        <v>112</v>
      </c>
      <c r="B13" s="418"/>
      <c r="C13" s="418"/>
      <c r="D13" s="418"/>
      <c r="E13" s="418"/>
      <c r="F13" s="418"/>
      <c r="G13" s="418"/>
      <c r="H13" s="418"/>
      <c r="I13" s="43">
        <f>I10+I11</f>
        <v>22.6652555479276</v>
      </c>
    </row>
    <row r="14" spans="1:9" x14ac:dyDescent="0.25">
      <c r="A14" s="130"/>
      <c r="B14" s="130"/>
      <c r="C14" s="130"/>
      <c r="D14" s="130"/>
      <c r="E14" s="130"/>
      <c r="F14" s="130"/>
      <c r="G14" s="130"/>
      <c r="H14" s="131"/>
      <c r="I14" s="43"/>
    </row>
    <row r="15" spans="1:9" x14ac:dyDescent="0.25">
      <c r="A15" s="419" t="s">
        <v>117</v>
      </c>
      <c r="B15" s="419"/>
      <c r="C15" s="419"/>
      <c r="D15" s="419"/>
      <c r="E15" s="419"/>
      <c r="F15" s="419"/>
      <c r="G15" s="419"/>
      <c r="H15" s="419"/>
      <c r="I15" s="419"/>
    </row>
    <row r="16" spans="1:9" ht="15" customHeight="1" x14ac:dyDescent="0.25">
      <c r="A16" s="32" t="s">
        <v>105</v>
      </c>
      <c r="B16" s="132" t="s">
        <v>4</v>
      </c>
      <c r="C16" s="410" t="s">
        <v>106</v>
      </c>
      <c r="D16" s="410"/>
      <c r="E16" s="410"/>
      <c r="F16" s="132" t="s">
        <v>107</v>
      </c>
      <c r="G16" s="33" t="s">
        <v>108</v>
      </c>
      <c r="H16" s="74" t="s">
        <v>109</v>
      </c>
      <c r="I16" s="35" t="s">
        <v>110</v>
      </c>
    </row>
    <row r="17" spans="1:9" ht="15" customHeight="1" x14ac:dyDescent="0.25">
      <c r="A17" s="50" t="s">
        <v>213</v>
      </c>
      <c r="B17" s="62" t="s">
        <v>194</v>
      </c>
      <c r="C17" s="413" t="s">
        <v>212</v>
      </c>
      <c r="D17" s="413"/>
      <c r="E17" s="413"/>
      <c r="F17" s="50" t="s">
        <v>15</v>
      </c>
      <c r="G17" s="37">
        <v>1</v>
      </c>
      <c r="H17" s="76">
        <v>8.6</v>
      </c>
      <c r="I17" s="68">
        <f>G17*H17</f>
        <v>8.6</v>
      </c>
    </row>
    <row r="18" spans="1:9" x14ac:dyDescent="0.25">
      <c r="A18" s="50" t="s">
        <v>214</v>
      </c>
      <c r="B18" s="62" t="s">
        <v>194</v>
      </c>
      <c r="C18" s="413" t="s">
        <v>215</v>
      </c>
      <c r="D18" s="413"/>
      <c r="E18" s="413"/>
      <c r="F18" s="50" t="s">
        <v>15</v>
      </c>
      <c r="G18" s="71">
        <v>1</v>
      </c>
      <c r="H18" s="76">
        <v>66.11</v>
      </c>
      <c r="I18" s="68">
        <f>G18*H18</f>
        <v>66.11</v>
      </c>
    </row>
    <row r="19" spans="1:9" x14ac:dyDescent="0.25">
      <c r="A19" s="418" t="s">
        <v>115</v>
      </c>
      <c r="B19" s="418"/>
      <c r="C19" s="418"/>
      <c r="D19" s="418"/>
      <c r="E19" s="418"/>
      <c r="F19" s="418"/>
      <c r="G19" s="418"/>
      <c r="H19" s="418"/>
      <c r="I19" s="58">
        <f>SUM(I17:I18)</f>
        <v>74.709999999999994</v>
      </c>
    </row>
    <row r="20" spans="1:9" x14ac:dyDescent="0.25">
      <c r="A20" s="130"/>
      <c r="B20" s="130"/>
      <c r="C20" s="130"/>
      <c r="D20" s="130"/>
      <c r="E20" s="130"/>
      <c r="F20" s="130"/>
      <c r="G20" s="130"/>
      <c r="H20" s="131"/>
      <c r="I20" s="43"/>
    </row>
    <row r="21" spans="1:9" x14ac:dyDescent="0.25">
      <c r="A21" s="431" t="s">
        <v>119</v>
      </c>
      <c r="B21" s="431"/>
      <c r="C21" s="431"/>
      <c r="D21" s="431"/>
      <c r="E21" s="431"/>
      <c r="F21" s="431"/>
      <c r="G21" s="431"/>
      <c r="H21" s="431"/>
      <c r="I21" s="431"/>
    </row>
    <row r="22" spans="1:9" x14ac:dyDescent="0.25">
      <c r="A22" s="39"/>
      <c r="B22" s="133"/>
      <c r="C22" s="432" t="s">
        <v>106</v>
      </c>
      <c r="D22" s="432"/>
      <c r="E22" s="432"/>
      <c r="F22" s="133" t="s">
        <v>107</v>
      </c>
      <c r="G22" s="44" t="s">
        <v>108</v>
      </c>
      <c r="H22" s="75" t="s">
        <v>109</v>
      </c>
      <c r="I22" s="42" t="s">
        <v>110</v>
      </c>
    </row>
    <row r="23" spans="1:9" ht="15" customHeight="1" x14ac:dyDescent="0.25">
      <c r="A23" s="63"/>
      <c r="B23" s="53"/>
      <c r="C23" s="444"/>
      <c r="D23" s="445"/>
      <c r="E23" s="446"/>
      <c r="F23" s="52"/>
      <c r="G23" s="70"/>
      <c r="H23" s="77"/>
      <c r="I23" s="67"/>
    </row>
    <row r="24" spans="1:9" x14ac:dyDescent="0.25">
      <c r="A24" s="45"/>
      <c r="B24" s="45"/>
      <c r="C24" s="415"/>
      <c r="D24" s="416"/>
      <c r="E24" s="417"/>
      <c r="F24" s="46"/>
      <c r="G24" s="46"/>
      <c r="H24" s="78"/>
      <c r="I24" s="48"/>
    </row>
    <row r="25" spans="1:9" x14ac:dyDescent="0.25">
      <c r="A25" s="418" t="s">
        <v>116</v>
      </c>
      <c r="B25" s="418"/>
      <c r="C25" s="418"/>
      <c r="D25" s="418"/>
      <c r="E25" s="418"/>
      <c r="F25" s="418"/>
      <c r="G25" s="418"/>
      <c r="H25" s="418"/>
      <c r="I25" s="49">
        <f>I23</f>
        <v>0</v>
      </c>
    </row>
    <row r="26" spans="1:9" x14ac:dyDescent="0.25">
      <c r="A26" s="433"/>
      <c r="B26" s="434"/>
      <c r="C26" s="434"/>
      <c r="D26" s="434"/>
      <c r="E26" s="434"/>
      <c r="F26" s="434"/>
      <c r="G26" s="434"/>
      <c r="H26" s="434"/>
      <c r="I26" s="435"/>
    </row>
    <row r="27" spans="1:9" x14ac:dyDescent="0.25">
      <c r="A27" s="419" t="s">
        <v>118</v>
      </c>
      <c r="B27" s="419"/>
      <c r="C27" s="419"/>
      <c r="D27" s="419"/>
      <c r="E27" s="419"/>
      <c r="F27" s="419"/>
      <c r="G27" s="419"/>
      <c r="H27" s="419"/>
      <c r="I27" s="419"/>
    </row>
    <row r="28" spans="1:9" x14ac:dyDescent="0.25">
      <c r="A28" s="430" t="s">
        <v>120</v>
      </c>
      <c r="B28" s="430"/>
      <c r="C28" s="430"/>
      <c r="D28" s="430"/>
      <c r="E28" s="430"/>
      <c r="F28" s="430"/>
      <c r="G28" s="430"/>
      <c r="H28" s="430"/>
      <c r="I28" s="59">
        <f>I13</f>
        <v>22.6652555479276</v>
      </c>
    </row>
    <row r="29" spans="1:9" x14ac:dyDescent="0.25">
      <c r="A29" s="430" t="s">
        <v>121</v>
      </c>
      <c r="B29" s="430"/>
      <c r="C29" s="430"/>
      <c r="D29" s="430"/>
      <c r="E29" s="430"/>
      <c r="F29" s="430"/>
      <c r="G29" s="430"/>
      <c r="H29" s="430"/>
      <c r="I29" s="59">
        <f>I19</f>
        <v>74.709999999999994</v>
      </c>
    </row>
    <row r="30" spans="1:9" x14ac:dyDescent="0.25">
      <c r="A30" s="430" t="s">
        <v>124</v>
      </c>
      <c r="B30" s="430"/>
      <c r="C30" s="430"/>
      <c r="D30" s="430"/>
      <c r="E30" s="430"/>
      <c r="F30" s="430"/>
      <c r="G30" s="430"/>
      <c r="H30" s="430"/>
      <c r="I30" s="59">
        <f>I25</f>
        <v>0</v>
      </c>
    </row>
    <row r="31" spans="1:9" x14ac:dyDescent="0.25">
      <c r="A31" s="430" t="s">
        <v>125</v>
      </c>
      <c r="B31" s="430"/>
      <c r="C31" s="430"/>
      <c r="D31" s="430"/>
      <c r="E31" s="430"/>
      <c r="F31" s="430"/>
      <c r="G31" s="430"/>
      <c r="H31" s="430"/>
      <c r="I31" s="64">
        <f>SUM(I28:I30)</f>
        <v>97.375255547927594</v>
      </c>
    </row>
  </sheetData>
  <mergeCells count="27">
    <mergeCell ref="A8:I8"/>
    <mergeCell ref="A1:H4"/>
    <mergeCell ref="I1:I2"/>
    <mergeCell ref="A5:H6"/>
    <mergeCell ref="I5:I6"/>
    <mergeCell ref="A7:I7"/>
    <mergeCell ref="C23:E23"/>
    <mergeCell ref="C9:E9"/>
    <mergeCell ref="C10:D10"/>
    <mergeCell ref="C11:D11"/>
    <mergeCell ref="C16:E16"/>
    <mergeCell ref="C17:E17"/>
    <mergeCell ref="C18:E18"/>
    <mergeCell ref="A19:H19"/>
    <mergeCell ref="C12:D12"/>
    <mergeCell ref="A13:H13"/>
    <mergeCell ref="A15:I15"/>
    <mergeCell ref="A21:I21"/>
    <mergeCell ref="C22:E22"/>
    <mergeCell ref="A30:H30"/>
    <mergeCell ref="A31:H31"/>
    <mergeCell ref="C24:E24"/>
    <mergeCell ref="A25:H25"/>
    <mergeCell ref="A26:I26"/>
    <mergeCell ref="A27:I27"/>
    <mergeCell ref="A28:H28"/>
    <mergeCell ref="A29:H29"/>
  </mergeCells>
  <pageMargins left="0.511811024" right="0.511811024" top="0.78740157499999996" bottom="0.78740157499999996" header="0.31496062000000002" footer="0.31496062000000002"/>
  <pageSetup paperSize="9" scale="7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12.28515625" style="60" customWidth="1"/>
    <col min="2" max="2" width="10" style="60" bestFit="1" customWidth="1"/>
    <col min="3" max="3" width="9.140625" style="61"/>
    <col min="4" max="4" width="38.140625" style="61" customWidth="1"/>
    <col min="5" max="5" width="20.7109375" style="61" customWidth="1"/>
    <col min="6" max="6" width="5" style="61" bestFit="1" customWidth="1"/>
    <col min="7" max="7" width="8.5703125" style="61" bestFit="1" customWidth="1"/>
    <col min="8" max="8" width="8.42578125" style="61" bestFit="1" customWidth="1"/>
    <col min="9" max="9" width="15.140625" style="61" bestFit="1" customWidth="1"/>
  </cols>
  <sheetData>
    <row r="1" spans="1:9" ht="15" customHeight="1" x14ac:dyDescent="0.25">
      <c r="A1" s="447" t="s">
        <v>102</v>
      </c>
      <c r="B1" s="447"/>
      <c r="C1" s="447"/>
      <c r="D1" s="447"/>
      <c r="E1" s="447"/>
      <c r="F1" s="447"/>
      <c r="G1" s="447"/>
      <c r="H1" s="447"/>
      <c r="I1" s="420" t="s">
        <v>103</v>
      </c>
    </row>
    <row r="2" spans="1:9" ht="15" customHeight="1" x14ac:dyDescent="0.25">
      <c r="A2" s="447"/>
      <c r="B2" s="447"/>
      <c r="C2" s="447"/>
      <c r="D2" s="447"/>
      <c r="E2" s="447"/>
      <c r="F2" s="447"/>
      <c r="G2" s="447"/>
      <c r="H2" s="447"/>
      <c r="I2" s="420"/>
    </row>
    <row r="3" spans="1:9" ht="15" customHeight="1" x14ac:dyDescent="0.25">
      <c r="A3" s="447"/>
      <c r="B3" s="447"/>
      <c r="C3" s="447"/>
      <c r="D3" s="447"/>
      <c r="E3" s="447"/>
      <c r="F3" s="447"/>
      <c r="G3" s="447"/>
      <c r="H3" s="447"/>
      <c r="I3" s="31">
        <v>44318</v>
      </c>
    </row>
    <row r="4" spans="1:9" ht="15" customHeight="1" x14ac:dyDescent="0.25">
      <c r="A4" s="447"/>
      <c r="B4" s="447"/>
      <c r="C4" s="447"/>
      <c r="D4" s="447"/>
      <c r="E4" s="447"/>
      <c r="F4" s="447"/>
      <c r="G4" s="447"/>
      <c r="H4" s="447"/>
      <c r="I4" s="134" t="s">
        <v>261</v>
      </c>
    </row>
    <row r="5" spans="1:9" ht="15" customHeight="1" x14ac:dyDescent="0.25">
      <c r="A5" s="421" t="s">
        <v>260</v>
      </c>
      <c r="B5" s="421"/>
      <c r="C5" s="421"/>
      <c r="D5" s="421"/>
      <c r="E5" s="421"/>
      <c r="F5" s="421"/>
      <c r="G5" s="421"/>
      <c r="H5" s="421"/>
      <c r="I5" s="422" t="s">
        <v>189</v>
      </c>
    </row>
    <row r="6" spans="1:9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ht="15" customHeight="1" x14ac:dyDescent="0.25">
      <c r="A7" s="423" t="s">
        <v>259</v>
      </c>
      <c r="B7" s="423"/>
      <c r="C7" s="423"/>
      <c r="D7" s="423"/>
      <c r="E7" s="423"/>
      <c r="F7" s="423"/>
      <c r="G7" s="423"/>
      <c r="H7" s="423"/>
      <c r="I7" s="423"/>
    </row>
    <row r="8" spans="1:9" x14ac:dyDescent="0.25">
      <c r="A8" s="419" t="s">
        <v>113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5">
      <c r="A9" s="32" t="s">
        <v>105</v>
      </c>
      <c r="B9" s="132" t="s">
        <v>4</v>
      </c>
      <c r="C9" s="410" t="s">
        <v>106</v>
      </c>
      <c r="D9" s="410"/>
      <c r="E9" s="410"/>
      <c r="F9" s="132" t="s">
        <v>107</v>
      </c>
      <c r="G9" s="33" t="s">
        <v>108</v>
      </c>
      <c r="H9" s="34" t="s">
        <v>109</v>
      </c>
      <c r="I9" s="35" t="s">
        <v>110</v>
      </c>
    </row>
    <row r="10" spans="1:9" x14ac:dyDescent="0.25">
      <c r="A10" s="62" t="s">
        <v>263</v>
      </c>
      <c r="B10" s="62" t="s">
        <v>146</v>
      </c>
      <c r="C10" s="411" t="s">
        <v>262</v>
      </c>
      <c r="D10" s="412"/>
      <c r="E10" s="40" t="s">
        <v>114</v>
      </c>
      <c r="F10" s="133" t="s">
        <v>111</v>
      </c>
      <c r="G10" s="37">
        <v>7.1300000000000002E-2</v>
      </c>
      <c r="H10" s="41">
        <f>(16.79/1.8674)*2.5727</f>
        <v>23.13143033094142</v>
      </c>
      <c r="I10" s="66">
        <f>G10*H10</f>
        <v>1.6492709825961234</v>
      </c>
    </row>
    <row r="11" spans="1:9" x14ac:dyDescent="0.25">
      <c r="A11" s="62" t="s">
        <v>150</v>
      </c>
      <c r="B11" s="62" t="s">
        <v>146</v>
      </c>
      <c r="C11" s="448" t="s">
        <v>151</v>
      </c>
      <c r="D11" s="449"/>
      <c r="E11" s="40" t="s">
        <v>114</v>
      </c>
      <c r="F11" s="62" t="s">
        <v>111</v>
      </c>
      <c r="G11" s="37">
        <v>0.1401</v>
      </c>
      <c r="H11" s="41">
        <f>(14.98/1.8674)*2.5727</f>
        <v>20.637809789011463</v>
      </c>
      <c r="I11" s="66">
        <f>G11*H11</f>
        <v>2.8913571514405061</v>
      </c>
    </row>
    <row r="12" spans="1:9" x14ac:dyDescent="0.25">
      <c r="A12" s="418" t="s">
        <v>112</v>
      </c>
      <c r="B12" s="418"/>
      <c r="C12" s="418"/>
      <c r="D12" s="418"/>
      <c r="E12" s="418"/>
      <c r="F12" s="418"/>
      <c r="G12" s="418"/>
      <c r="H12" s="418"/>
      <c r="I12" s="43">
        <f>SUM(I10:I11)</f>
        <v>4.5406281340366297</v>
      </c>
    </row>
    <row r="13" spans="1:9" x14ac:dyDescent="0.25">
      <c r="A13" s="130"/>
      <c r="B13" s="130"/>
      <c r="C13" s="130"/>
      <c r="D13" s="130"/>
      <c r="E13" s="130"/>
      <c r="F13" s="130"/>
      <c r="G13" s="130"/>
      <c r="H13" s="130"/>
      <c r="I13" s="43"/>
    </row>
    <row r="14" spans="1:9" x14ac:dyDescent="0.25">
      <c r="A14" s="419" t="s">
        <v>117</v>
      </c>
      <c r="B14" s="419"/>
      <c r="C14" s="419"/>
      <c r="D14" s="419"/>
      <c r="E14" s="419"/>
      <c r="F14" s="419"/>
      <c r="G14" s="419"/>
      <c r="H14" s="419"/>
      <c r="I14" s="419"/>
    </row>
    <row r="15" spans="1:9" x14ac:dyDescent="0.25">
      <c r="A15" s="32" t="s">
        <v>105</v>
      </c>
      <c r="B15" s="132" t="s">
        <v>4</v>
      </c>
      <c r="C15" s="410" t="s">
        <v>106</v>
      </c>
      <c r="D15" s="410"/>
      <c r="E15" s="410"/>
      <c r="F15" s="132" t="s">
        <v>107</v>
      </c>
      <c r="G15" s="33" t="s">
        <v>108</v>
      </c>
      <c r="H15" s="34" t="s">
        <v>109</v>
      </c>
      <c r="I15" s="35" t="s">
        <v>110</v>
      </c>
    </row>
    <row r="16" spans="1:9" ht="32.25" customHeight="1" x14ac:dyDescent="0.25">
      <c r="A16" s="53"/>
      <c r="B16" s="53"/>
      <c r="C16" s="414"/>
      <c r="D16" s="414"/>
      <c r="E16" s="414"/>
      <c r="F16" s="54"/>
      <c r="G16" s="55"/>
      <c r="H16" s="56"/>
      <c r="I16" s="57"/>
    </row>
    <row r="17" spans="1:9" x14ac:dyDescent="0.25">
      <c r="A17" s="418" t="s">
        <v>115</v>
      </c>
      <c r="B17" s="418"/>
      <c r="C17" s="418"/>
      <c r="D17" s="418"/>
      <c r="E17" s="418"/>
      <c r="F17" s="418"/>
      <c r="G17" s="418"/>
      <c r="H17" s="418"/>
      <c r="I17" s="58">
        <f>SUM(I16:I16)</f>
        <v>0</v>
      </c>
    </row>
    <row r="18" spans="1:9" x14ac:dyDescent="0.25">
      <c r="A18" s="130"/>
      <c r="B18" s="130"/>
      <c r="C18" s="130"/>
      <c r="D18" s="130"/>
      <c r="E18" s="130"/>
      <c r="F18" s="130"/>
      <c r="G18" s="130"/>
      <c r="H18" s="130"/>
      <c r="I18" s="43"/>
    </row>
    <row r="19" spans="1:9" x14ac:dyDescent="0.25">
      <c r="A19" s="130"/>
      <c r="B19" s="130"/>
      <c r="C19" s="130"/>
      <c r="D19" s="130"/>
      <c r="E19" s="130"/>
      <c r="F19" s="130"/>
      <c r="G19" s="130"/>
      <c r="H19" s="130"/>
      <c r="I19" s="43"/>
    </row>
    <row r="20" spans="1:9" x14ac:dyDescent="0.25">
      <c r="A20" s="431" t="s">
        <v>119</v>
      </c>
      <c r="B20" s="431"/>
      <c r="C20" s="431"/>
      <c r="D20" s="431"/>
      <c r="E20" s="431"/>
      <c r="F20" s="431"/>
      <c r="G20" s="431"/>
      <c r="H20" s="431"/>
      <c r="I20" s="431"/>
    </row>
    <row r="21" spans="1:9" x14ac:dyDescent="0.25">
      <c r="A21" s="39"/>
      <c r="B21" s="133"/>
      <c r="C21" s="432" t="s">
        <v>106</v>
      </c>
      <c r="D21" s="432"/>
      <c r="E21" s="432"/>
      <c r="F21" s="133" t="s">
        <v>107</v>
      </c>
      <c r="G21" s="44" t="s">
        <v>108</v>
      </c>
      <c r="H21" s="41" t="s">
        <v>109</v>
      </c>
      <c r="I21" s="42" t="s">
        <v>110</v>
      </c>
    </row>
    <row r="22" spans="1:9" ht="15" customHeight="1" x14ac:dyDescent="0.25">
      <c r="A22" s="45"/>
      <c r="B22" s="45"/>
      <c r="C22" s="415"/>
      <c r="D22" s="416"/>
      <c r="E22" s="417"/>
      <c r="F22" s="46"/>
      <c r="G22" s="46"/>
      <c r="H22" s="47"/>
      <c r="I22" s="48"/>
    </row>
    <row r="23" spans="1:9" x14ac:dyDescent="0.25">
      <c r="A23" s="418" t="s">
        <v>116</v>
      </c>
      <c r="B23" s="418"/>
      <c r="C23" s="418"/>
      <c r="D23" s="418"/>
      <c r="E23" s="418"/>
      <c r="F23" s="418"/>
      <c r="G23" s="418"/>
      <c r="H23" s="418"/>
      <c r="I23" s="49">
        <f>I22</f>
        <v>0</v>
      </c>
    </row>
    <row r="24" spans="1:9" x14ac:dyDescent="0.25">
      <c r="A24" s="433"/>
      <c r="B24" s="434"/>
      <c r="C24" s="434"/>
      <c r="D24" s="434"/>
      <c r="E24" s="434"/>
      <c r="F24" s="434"/>
      <c r="G24" s="434"/>
      <c r="H24" s="434"/>
      <c r="I24" s="435"/>
    </row>
    <row r="25" spans="1:9" x14ac:dyDescent="0.25">
      <c r="A25" s="419" t="s">
        <v>118</v>
      </c>
      <c r="B25" s="419"/>
      <c r="C25" s="419"/>
      <c r="D25" s="419"/>
      <c r="E25" s="419"/>
      <c r="F25" s="419"/>
      <c r="G25" s="419"/>
      <c r="H25" s="419"/>
      <c r="I25" s="419"/>
    </row>
    <row r="26" spans="1:9" x14ac:dyDescent="0.25">
      <c r="A26" s="430" t="s">
        <v>120</v>
      </c>
      <c r="B26" s="430"/>
      <c r="C26" s="430"/>
      <c r="D26" s="430"/>
      <c r="E26" s="430"/>
      <c r="F26" s="430"/>
      <c r="G26" s="430"/>
      <c r="H26" s="430"/>
      <c r="I26" s="59">
        <f>I12</f>
        <v>4.5406281340366297</v>
      </c>
    </row>
    <row r="27" spans="1:9" x14ac:dyDescent="0.25">
      <c r="A27" s="430" t="s">
        <v>121</v>
      </c>
      <c r="B27" s="430"/>
      <c r="C27" s="430"/>
      <c r="D27" s="430"/>
      <c r="E27" s="430"/>
      <c r="F27" s="430"/>
      <c r="G27" s="430"/>
      <c r="H27" s="430"/>
      <c r="I27" s="59">
        <f>I17</f>
        <v>0</v>
      </c>
    </row>
    <row r="28" spans="1:9" x14ac:dyDescent="0.25">
      <c r="A28" s="430" t="s">
        <v>124</v>
      </c>
      <c r="B28" s="430"/>
      <c r="C28" s="430"/>
      <c r="D28" s="430"/>
      <c r="E28" s="430"/>
      <c r="F28" s="430"/>
      <c r="G28" s="430"/>
      <c r="H28" s="430"/>
      <c r="I28" s="59">
        <f>I23</f>
        <v>0</v>
      </c>
    </row>
    <row r="29" spans="1:9" x14ac:dyDescent="0.25">
      <c r="A29" s="430" t="s">
        <v>125</v>
      </c>
      <c r="B29" s="430"/>
      <c r="C29" s="430"/>
      <c r="D29" s="430"/>
      <c r="E29" s="430"/>
      <c r="F29" s="430"/>
      <c r="G29" s="430"/>
      <c r="H29" s="430"/>
      <c r="I29" s="64">
        <f>SUM(I26:I28)</f>
        <v>4.5406281340366297</v>
      </c>
    </row>
  </sheetData>
  <mergeCells count="24">
    <mergeCell ref="A14:I14"/>
    <mergeCell ref="C15:E15"/>
    <mergeCell ref="A29:H29"/>
    <mergeCell ref="C16:E16"/>
    <mergeCell ref="A17:H17"/>
    <mergeCell ref="A20:I20"/>
    <mergeCell ref="C21:E21"/>
    <mergeCell ref="C22:E22"/>
    <mergeCell ref="A23:H23"/>
    <mergeCell ref="A24:I24"/>
    <mergeCell ref="A25:I25"/>
    <mergeCell ref="A26:H26"/>
    <mergeCell ref="A27:H27"/>
    <mergeCell ref="A28:H28"/>
    <mergeCell ref="A8:I8"/>
    <mergeCell ref="C11:D11"/>
    <mergeCell ref="C9:E9"/>
    <mergeCell ref="C10:D10"/>
    <mergeCell ref="A12:H12"/>
    <mergeCell ref="A1:H4"/>
    <mergeCell ref="I1:I2"/>
    <mergeCell ref="A5:H6"/>
    <mergeCell ref="I5:I6"/>
    <mergeCell ref="A7:I7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zoomScaleSheetLayoutView="100" workbookViewId="0">
      <selection activeCell="L35" sqref="L35"/>
    </sheetView>
  </sheetViews>
  <sheetFormatPr defaultRowHeight="15" x14ac:dyDescent="0.25"/>
  <cols>
    <col min="1" max="1" width="12.28515625" style="60" customWidth="1"/>
    <col min="2" max="2" width="10" style="60" bestFit="1" customWidth="1"/>
    <col min="3" max="3" width="9.140625" style="61"/>
    <col min="4" max="4" width="38.140625" style="61" customWidth="1"/>
    <col min="5" max="5" width="20.7109375" style="61" customWidth="1"/>
    <col min="6" max="6" width="5" style="61" bestFit="1" customWidth="1"/>
    <col min="7" max="7" width="8.5703125" style="61" bestFit="1" customWidth="1"/>
    <col min="8" max="8" width="8.42578125" style="61" bestFit="1" customWidth="1"/>
    <col min="9" max="9" width="15.140625" style="61" bestFit="1" customWidth="1"/>
  </cols>
  <sheetData>
    <row r="1" spans="1:9" ht="15" customHeight="1" x14ac:dyDescent="0.25">
      <c r="A1" s="447" t="s">
        <v>102</v>
      </c>
      <c r="B1" s="447"/>
      <c r="C1" s="447"/>
      <c r="D1" s="447"/>
      <c r="E1" s="447"/>
      <c r="F1" s="447"/>
      <c r="G1" s="447"/>
      <c r="H1" s="447"/>
      <c r="I1" s="420" t="s">
        <v>103</v>
      </c>
    </row>
    <row r="2" spans="1:9" ht="15" customHeight="1" x14ac:dyDescent="0.25">
      <c r="A2" s="447"/>
      <c r="B2" s="447"/>
      <c r="C2" s="447"/>
      <c r="D2" s="447"/>
      <c r="E2" s="447"/>
      <c r="F2" s="447"/>
      <c r="G2" s="447"/>
      <c r="H2" s="447"/>
      <c r="I2" s="420"/>
    </row>
    <row r="3" spans="1:9" ht="15" customHeight="1" x14ac:dyDescent="0.25">
      <c r="A3" s="447"/>
      <c r="B3" s="447"/>
      <c r="C3" s="447"/>
      <c r="D3" s="447"/>
      <c r="E3" s="447"/>
      <c r="F3" s="447"/>
      <c r="G3" s="447"/>
      <c r="H3" s="447"/>
      <c r="I3" s="31">
        <v>44318</v>
      </c>
    </row>
    <row r="4" spans="1:9" ht="15" customHeight="1" x14ac:dyDescent="0.25">
      <c r="A4" s="447"/>
      <c r="B4" s="447"/>
      <c r="C4" s="447"/>
      <c r="D4" s="447"/>
      <c r="E4" s="447"/>
      <c r="F4" s="447"/>
      <c r="G4" s="447"/>
      <c r="H4" s="447"/>
      <c r="I4" s="134" t="s">
        <v>272</v>
      </c>
    </row>
    <row r="5" spans="1:9" ht="15" customHeight="1" x14ac:dyDescent="0.25">
      <c r="A5" s="421" t="s">
        <v>264</v>
      </c>
      <c r="B5" s="421"/>
      <c r="C5" s="421"/>
      <c r="D5" s="421"/>
      <c r="E5" s="421"/>
      <c r="F5" s="421"/>
      <c r="G5" s="421"/>
      <c r="H5" s="421"/>
      <c r="I5" s="422" t="s">
        <v>189</v>
      </c>
    </row>
    <row r="6" spans="1:9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ht="15" customHeight="1" x14ac:dyDescent="0.25">
      <c r="A7" s="423" t="s">
        <v>265</v>
      </c>
      <c r="B7" s="423"/>
      <c r="C7" s="423"/>
      <c r="D7" s="423"/>
      <c r="E7" s="423"/>
      <c r="F7" s="423"/>
      <c r="G7" s="423"/>
      <c r="H7" s="423"/>
      <c r="I7" s="423"/>
    </row>
    <row r="8" spans="1:9" x14ac:dyDescent="0.25">
      <c r="A8" s="419" t="s">
        <v>113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5">
      <c r="A9" s="32" t="s">
        <v>105</v>
      </c>
      <c r="B9" s="132" t="s">
        <v>4</v>
      </c>
      <c r="C9" s="410" t="s">
        <v>106</v>
      </c>
      <c r="D9" s="410"/>
      <c r="E9" s="410"/>
      <c r="F9" s="132" t="s">
        <v>107</v>
      </c>
      <c r="G9" s="33" t="s">
        <v>108</v>
      </c>
      <c r="H9" s="34" t="s">
        <v>109</v>
      </c>
      <c r="I9" s="35" t="s">
        <v>110</v>
      </c>
    </row>
    <row r="10" spans="1:9" x14ac:dyDescent="0.25">
      <c r="A10" s="62" t="s">
        <v>123</v>
      </c>
      <c r="B10" s="62" t="s">
        <v>100</v>
      </c>
      <c r="C10" s="437" t="s">
        <v>266</v>
      </c>
      <c r="D10" s="412"/>
      <c r="E10" s="40" t="s">
        <v>114</v>
      </c>
      <c r="F10" s="133" t="s">
        <v>111</v>
      </c>
      <c r="G10" s="37">
        <v>0.35</v>
      </c>
      <c r="H10" s="41">
        <v>16.13</v>
      </c>
      <c r="I10" s="66">
        <f>G10*H10</f>
        <v>5.6454999999999993</v>
      </c>
    </row>
    <row r="11" spans="1:9" x14ac:dyDescent="0.25">
      <c r="A11" s="62" t="s">
        <v>250</v>
      </c>
      <c r="B11" s="62" t="s">
        <v>100</v>
      </c>
      <c r="C11" s="448" t="s">
        <v>267</v>
      </c>
      <c r="D11" s="449"/>
      <c r="E11" s="40" t="s">
        <v>114</v>
      </c>
      <c r="F11" s="62" t="s">
        <v>111</v>
      </c>
      <c r="G11" s="37">
        <v>0.4</v>
      </c>
      <c r="H11" s="41">
        <v>19.12</v>
      </c>
      <c r="I11" s="66">
        <f>G11*H11</f>
        <v>7.6480000000000006</v>
      </c>
    </row>
    <row r="12" spans="1:9" x14ac:dyDescent="0.25">
      <c r="A12" s="418" t="s">
        <v>112</v>
      </c>
      <c r="B12" s="418"/>
      <c r="C12" s="418"/>
      <c r="D12" s="418"/>
      <c r="E12" s="418"/>
      <c r="F12" s="418"/>
      <c r="G12" s="418"/>
      <c r="H12" s="418"/>
      <c r="I12" s="43">
        <f>SUM(I10:I11)</f>
        <v>13.2935</v>
      </c>
    </row>
    <row r="13" spans="1:9" x14ac:dyDescent="0.25">
      <c r="A13" s="130"/>
      <c r="B13" s="130"/>
      <c r="C13" s="130"/>
      <c r="D13" s="130"/>
      <c r="E13" s="130"/>
      <c r="F13" s="130"/>
      <c r="G13" s="130"/>
      <c r="H13" s="130"/>
      <c r="I13" s="43"/>
    </row>
    <row r="14" spans="1:9" x14ac:dyDescent="0.25">
      <c r="A14" s="419" t="s">
        <v>117</v>
      </c>
      <c r="B14" s="419"/>
      <c r="C14" s="419"/>
      <c r="D14" s="419"/>
      <c r="E14" s="419"/>
      <c r="F14" s="419"/>
      <c r="G14" s="419"/>
      <c r="H14" s="419"/>
      <c r="I14" s="419"/>
    </row>
    <row r="15" spans="1:9" x14ac:dyDescent="0.25">
      <c r="A15" s="32" t="s">
        <v>105</v>
      </c>
      <c r="B15" s="132" t="s">
        <v>4</v>
      </c>
      <c r="C15" s="410" t="s">
        <v>106</v>
      </c>
      <c r="D15" s="410"/>
      <c r="E15" s="410"/>
      <c r="F15" s="132" t="s">
        <v>107</v>
      </c>
      <c r="G15" s="33" t="s">
        <v>108</v>
      </c>
      <c r="H15" s="34" t="s">
        <v>109</v>
      </c>
      <c r="I15" s="35" t="s">
        <v>110</v>
      </c>
    </row>
    <row r="16" spans="1:9" x14ac:dyDescent="0.25">
      <c r="A16" s="53">
        <v>38001</v>
      </c>
      <c r="B16" s="53" t="s">
        <v>100</v>
      </c>
      <c r="C16" s="414" t="s">
        <v>268</v>
      </c>
      <c r="D16" s="414"/>
      <c r="E16" s="414"/>
      <c r="F16" s="54" t="s">
        <v>269</v>
      </c>
      <c r="G16" s="55">
        <v>0.04</v>
      </c>
      <c r="H16" s="56">
        <v>12.58</v>
      </c>
      <c r="I16" s="66">
        <f>G16*H16</f>
        <v>0.50319999999999998</v>
      </c>
    </row>
    <row r="17" spans="1:9" x14ac:dyDescent="0.25">
      <c r="A17" s="53">
        <v>37502</v>
      </c>
      <c r="B17" s="53" t="s">
        <v>100</v>
      </c>
      <c r="C17" s="444" t="s">
        <v>270</v>
      </c>
      <c r="D17" s="445"/>
      <c r="E17" s="446"/>
      <c r="F17" s="54" t="s">
        <v>269</v>
      </c>
      <c r="G17" s="55">
        <v>0.16</v>
      </c>
      <c r="H17" s="56">
        <v>28.29</v>
      </c>
      <c r="I17" s="66">
        <f>G17*H17</f>
        <v>4.5263999999999998</v>
      </c>
    </row>
    <row r="18" spans="1:9" x14ac:dyDescent="0.25">
      <c r="A18" s="53">
        <v>38013</v>
      </c>
      <c r="B18" s="53" t="s">
        <v>100</v>
      </c>
      <c r="C18" s="444" t="s">
        <v>271</v>
      </c>
      <c r="D18" s="445"/>
      <c r="E18" s="446"/>
      <c r="F18" s="54" t="s">
        <v>107</v>
      </c>
      <c r="G18" s="55">
        <v>0.4</v>
      </c>
      <c r="H18" s="56">
        <v>0.91</v>
      </c>
      <c r="I18" s="66">
        <f>G18*H18</f>
        <v>0.36400000000000005</v>
      </c>
    </row>
    <row r="19" spans="1:9" x14ac:dyDescent="0.25">
      <c r="A19" s="418" t="s">
        <v>115</v>
      </c>
      <c r="B19" s="418"/>
      <c r="C19" s="418"/>
      <c r="D19" s="418"/>
      <c r="E19" s="418"/>
      <c r="F19" s="418"/>
      <c r="G19" s="418"/>
      <c r="H19" s="418"/>
      <c r="I19" s="58">
        <f>SUM(I16:I18)</f>
        <v>5.3935999999999993</v>
      </c>
    </row>
    <row r="20" spans="1:9" x14ac:dyDescent="0.25">
      <c r="A20" s="130"/>
      <c r="B20" s="130"/>
      <c r="C20" s="130"/>
      <c r="D20" s="130"/>
      <c r="E20" s="130"/>
      <c r="F20" s="130"/>
      <c r="G20" s="130"/>
      <c r="H20" s="130"/>
      <c r="I20" s="43"/>
    </row>
    <row r="21" spans="1:9" x14ac:dyDescent="0.25">
      <c r="A21" s="130"/>
      <c r="B21" s="130"/>
      <c r="C21" s="130"/>
      <c r="D21" s="130"/>
      <c r="E21" s="130"/>
      <c r="F21" s="130"/>
      <c r="G21" s="130"/>
      <c r="H21" s="130"/>
      <c r="I21" s="43"/>
    </row>
    <row r="22" spans="1:9" x14ac:dyDescent="0.25">
      <c r="A22" s="431" t="s">
        <v>119</v>
      </c>
      <c r="B22" s="431"/>
      <c r="C22" s="431"/>
      <c r="D22" s="431"/>
      <c r="E22" s="431"/>
      <c r="F22" s="431"/>
      <c r="G22" s="431"/>
      <c r="H22" s="431"/>
      <c r="I22" s="431"/>
    </row>
    <row r="23" spans="1:9" x14ac:dyDescent="0.25">
      <c r="A23" s="39"/>
      <c r="B23" s="133"/>
      <c r="C23" s="432" t="s">
        <v>106</v>
      </c>
      <c r="D23" s="432"/>
      <c r="E23" s="432"/>
      <c r="F23" s="133" t="s">
        <v>107</v>
      </c>
      <c r="G23" s="44" t="s">
        <v>108</v>
      </c>
      <c r="H23" s="41" t="s">
        <v>109</v>
      </c>
      <c r="I23" s="42" t="s">
        <v>110</v>
      </c>
    </row>
    <row r="24" spans="1:9" ht="15" customHeight="1" x14ac:dyDescent="0.25">
      <c r="A24" s="45"/>
      <c r="B24" s="45"/>
      <c r="C24" s="415"/>
      <c r="D24" s="416"/>
      <c r="E24" s="417"/>
      <c r="F24" s="46"/>
      <c r="G24" s="46"/>
      <c r="H24" s="47"/>
      <c r="I24" s="48"/>
    </row>
    <row r="25" spans="1:9" x14ac:dyDescent="0.25">
      <c r="A25" s="418" t="s">
        <v>116</v>
      </c>
      <c r="B25" s="418"/>
      <c r="C25" s="418"/>
      <c r="D25" s="418"/>
      <c r="E25" s="418"/>
      <c r="F25" s="418"/>
      <c r="G25" s="418"/>
      <c r="H25" s="418"/>
      <c r="I25" s="49">
        <f>I24</f>
        <v>0</v>
      </c>
    </row>
    <row r="26" spans="1:9" x14ac:dyDescent="0.25">
      <c r="A26" s="433"/>
      <c r="B26" s="434"/>
      <c r="C26" s="434"/>
      <c r="D26" s="434"/>
      <c r="E26" s="434"/>
      <c r="F26" s="434"/>
      <c r="G26" s="434"/>
      <c r="H26" s="434"/>
      <c r="I26" s="435"/>
    </row>
    <row r="27" spans="1:9" x14ac:dyDescent="0.25">
      <c r="A27" s="419" t="s">
        <v>118</v>
      </c>
      <c r="B27" s="419"/>
      <c r="C27" s="419"/>
      <c r="D27" s="419"/>
      <c r="E27" s="419"/>
      <c r="F27" s="419"/>
      <c r="G27" s="419"/>
      <c r="H27" s="419"/>
      <c r="I27" s="419"/>
    </row>
    <row r="28" spans="1:9" x14ac:dyDescent="0.25">
      <c r="A28" s="430" t="s">
        <v>120</v>
      </c>
      <c r="B28" s="430"/>
      <c r="C28" s="430"/>
      <c r="D28" s="430"/>
      <c r="E28" s="430"/>
      <c r="F28" s="430"/>
      <c r="G28" s="430"/>
      <c r="H28" s="430"/>
      <c r="I28" s="59">
        <f>I12</f>
        <v>13.2935</v>
      </c>
    </row>
    <row r="29" spans="1:9" x14ac:dyDescent="0.25">
      <c r="A29" s="430" t="s">
        <v>121</v>
      </c>
      <c r="B29" s="430"/>
      <c r="C29" s="430"/>
      <c r="D29" s="430"/>
      <c r="E29" s="430"/>
      <c r="F29" s="430"/>
      <c r="G29" s="430"/>
      <c r="H29" s="430"/>
      <c r="I29" s="59">
        <f>I19</f>
        <v>5.3935999999999993</v>
      </c>
    </row>
    <row r="30" spans="1:9" x14ac:dyDescent="0.25">
      <c r="A30" s="430" t="s">
        <v>124</v>
      </c>
      <c r="B30" s="430"/>
      <c r="C30" s="430"/>
      <c r="D30" s="430"/>
      <c r="E30" s="430"/>
      <c r="F30" s="430"/>
      <c r="G30" s="430"/>
      <c r="H30" s="430"/>
      <c r="I30" s="59">
        <f>I25</f>
        <v>0</v>
      </c>
    </row>
    <row r="31" spans="1:9" x14ac:dyDescent="0.25">
      <c r="A31" s="430" t="s">
        <v>125</v>
      </c>
      <c r="B31" s="430"/>
      <c r="C31" s="430"/>
      <c r="D31" s="430"/>
      <c r="E31" s="430"/>
      <c r="F31" s="430"/>
      <c r="G31" s="430"/>
      <c r="H31" s="430"/>
      <c r="I31" s="64">
        <f>SUM(I28:I30)</f>
        <v>18.687100000000001</v>
      </c>
    </row>
  </sheetData>
  <mergeCells count="26">
    <mergeCell ref="C15:E15"/>
    <mergeCell ref="A1:H4"/>
    <mergeCell ref="I1:I2"/>
    <mergeCell ref="A5:H6"/>
    <mergeCell ref="I5:I6"/>
    <mergeCell ref="A7:I7"/>
    <mergeCell ref="A8:I8"/>
    <mergeCell ref="C9:E9"/>
    <mergeCell ref="C10:D10"/>
    <mergeCell ref="C11:D11"/>
    <mergeCell ref="A12:H12"/>
    <mergeCell ref="A14:I14"/>
    <mergeCell ref="A30:H30"/>
    <mergeCell ref="A31:H31"/>
    <mergeCell ref="C16:E16"/>
    <mergeCell ref="A19:H19"/>
    <mergeCell ref="A22:I22"/>
    <mergeCell ref="C23:E23"/>
    <mergeCell ref="C24:E24"/>
    <mergeCell ref="A25:H25"/>
    <mergeCell ref="C17:E17"/>
    <mergeCell ref="C18:E18"/>
    <mergeCell ref="A26:I26"/>
    <mergeCell ref="A27:I27"/>
    <mergeCell ref="A28:H28"/>
    <mergeCell ref="A29:H29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topLeftCell="A7" zoomScaleNormal="100" zoomScaleSheetLayoutView="100" workbookViewId="0">
      <selection activeCell="J15" sqref="J15"/>
    </sheetView>
  </sheetViews>
  <sheetFormatPr defaultRowHeight="15" x14ac:dyDescent="0.25"/>
  <cols>
    <col min="1" max="1" width="14.28515625" style="60" customWidth="1"/>
    <col min="2" max="2" width="12.85546875" style="60" customWidth="1"/>
    <col min="3" max="3" width="9.140625" style="61"/>
    <col min="4" max="4" width="29.7109375" style="61" customWidth="1"/>
    <col min="5" max="5" width="20.140625" style="61" customWidth="1"/>
    <col min="6" max="6" width="5" style="61" bestFit="1" customWidth="1"/>
    <col min="7" max="7" width="10.5703125" style="61" bestFit="1" customWidth="1"/>
    <col min="8" max="8" width="8.42578125" style="60" bestFit="1" customWidth="1"/>
    <col min="9" max="9" width="11" style="61" bestFit="1" customWidth="1"/>
  </cols>
  <sheetData>
    <row r="1" spans="1:9" x14ac:dyDescent="0.25">
      <c r="A1" s="436" t="s">
        <v>102</v>
      </c>
      <c r="B1" s="436"/>
      <c r="C1" s="436"/>
      <c r="D1" s="436"/>
      <c r="E1" s="436"/>
      <c r="F1" s="436"/>
      <c r="G1" s="436"/>
      <c r="H1" s="436"/>
      <c r="I1" s="420" t="s">
        <v>103</v>
      </c>
    </row>
    <row r="2" spans="1:9" x14ac:dyDescent="0.25">
      <c r="A2" s="436"/>
      <c r="B2" s="436"/>
      <c r="C2" s="436"/>
      <c r="D2" s="436"/>
      <c r="E2" s="436"/>
      <c r="F2" s="436"/>
      <c r="G2" s="436"/>
      <c r="H2" s="436"/>
      <c r="I2" s="420"/>
    </row>
    <row r="3" spans="1:9" x14ac:dyDescent="0.25">
      <c r="A3" s="436"/>
      <c r="B3" s="436"/>
      <c r="C3" s="436"/>
      <c r="D3" s="436"/>
      <c r="E3" s="436"/>
      <c r="F3" s="436"/>
      <c r="G3" s="436"/>
      <c r="H3" s="436"/>
      <c r="I3" s="31">
        <v>44317</v>
      </c>
    </row>
    <row r="4" spans="1:9" x14ac:dyDescent="0.25">
      <c r="A4" s="436"/>
      <c r="B4" s="436"/>
      <c r="C4" s="436"/>
      <c r="D4" s="436"/>
      <c r="E4" s="436"/>
      <c r="F4" s="436"/>
      <c r="G4" s="436"/>
      <c r="H4" s="436"/>
      <c r="I4" s="134" t="s">
        <v>280</v>
      </c>
    </row>
    <row r="5" spans="1:9" x14ac:dyDescent="0.25">
      <c r="A5" s="421" t="s">
        <v>281</v>
      </c>
      <c r="B5" s="421"/>
      <c r="C5" s="421"/>
      <c r="D5" s="421"/>
      <c r="E5" s="421"/>
      <c r="F5" s="421"/>
      <c r="G5" s="421"/>
      <c r="H5" s="421"/>
      <c r="I5" s="422" t="s">
        <v>144</v>
      </c>
    </row>
    <row r="6" spans="1:9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x14ac:dyDescent="0.25">
      <c r="A7" s="423" t="s">
        <v>282</v>
      </c>
      <c r="B7" s="423"/>
      <c r="C7" s="423"/>
      <c r="D7" s="423"/>
      <c r="E7" s="423"/>
      <c r="F7" s="423"/>
      <c r="G7" s="423"/>
      <c r="H7" s="423"/>
      <c r="I7" s="423"/>
    </row>
    <row r="8" spans="1:9" x14ac:dyDescent="0.25">
      <c r="A8" s="419" t="s">
        <v>113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5">
      <c r="A9" s="32" t="s">
        <v>105</v>
      </c>
      <c r="B9" s="132" t="s">
        <v>4</v>
      </c>
      <c r="C9" s="410" t="s">
        <v>106</v>
      </c>
      <c r="D9" s="410"/>
      <c r="E9" s="410"/>
      <c r="F9" s="132" t="s">
        <v>107</v>
      </c>
      <c r="G9" s="33" t="s">
        <v>108</v>
      </c>
      <c r="H9" s="74" t="s">
        <v>109</v>
      </c>
      <c r="I9" s="35" t="s">
        <v>110</v>
      </c>
    </row>
    <row r="10" spans="1:9" ht="30.75" customHeight="1" x14ac:dyDescent="0.25">
      <c r="A10" s="65" t="s">
        <v>283</v>
      </c>
      <c r="B10" s="62" t="s">
        <v>194</v>
      </c>
      <c r="C10" s="442" t="s">
        <v>182</v>
      </c>
      <c r="D10" s="443"/>
      <c r="E10" s="40" t="s">
        <v>114</v>
      </c>
      <c r="F10" s="132" t="s">
        <v>111</v>
      </c>
      <c r="G10" s="93">
        <v>0.40899999999999997</v>
      </c>
      <c r="H10" s="41">
        <f>(17.46/1.8674)*2.5727</f>
        <v>24.054483238727645</v>
      </c>
      <c r="I10" s="66">
        <f>G10*H10</f>
        <v>9.8382836446396063</v>
      </c>
    </row>
    <row r="11" spans="1:9" ht="29.25" customHeight="1" x14ac:dyDescent="0.25">
      <c r="A11" s="65" t="s">
        <v>284</v>
      </c>
      <c r="B11" s="62" t="s">
        <v>194</v>
      </c>
      <c r="C11" s="442" t="s">
        <v>183</v>
      </c>
      <c r="D11" s="443"/>
      <c r="E11" s="40" t="s">
        <v>114</v>
      </c>
      <c r="F11" s="132" t="s">
        <v>111</v>
      </c>
      <c r="G11" s="93">
        <f>0.409+0.124</f>
        <v>0.53299999999999992</v>
      </c>
      <c r="H11" s="41">
        <f>(22.54/1.8674)*2.5727</f>
        <v>31.053153047017243</v>
      </c>
      <c r="I11" s="66">
        <f>G11*H11</f>
        <v>16.551330574060188</v>
      </c>
    </row>
    <row r="12" spans="1:9" x14ac:dyDescent="0.25">
      <c r="A12" s="62"/>
      <c r="B12" s="133"/>
      <c r="C12" s="412"/>
      <c r="D12" s="412"/>
      <c r="E12" s="40"/>
      <c r="F12" s="133"/>
      <c r="G12" s="37"/>
      <c r="H12" s="75"/>
      <c r="I12" s="66"/>
    </row>
    <row r="13" spans="1:9" x14ac:dyDescent="0.25">
      <c r="A13" s="418" t="s">
        <v>112</v>
      </c>
      <c r="B13" s="418"/>
      <c r="C13" s="418"/>
      <c r="D13" s="418"/>
      <c r="E13" s="418"/>
      <c r="F13" s="418"/>
      <c r="G13" s="418"/>
      <c r="H13" s="418"/>
      <c r="I13" s="43">
        <f>SUM(I10:I12)</f>
        <v>26.389614218699794</v>
      </c>
    </row>
    <row r="14" spans="1:9" x14ac:dyDescent="0.25">
      <c r="A14" s="130"/>
      <c r="B14" s="130"/>
      <c r="C14" s="130"/>
      <c r="D14" s="130"/>
      <c r="E14" s="130"/>
      <c r="F14" s="130"/>
      <c r="G14" s="130"/>
      <c r="H14" s="131"/>
      <c r="I14" s="43"/>
    </row>
    <row r="15" spans="1:9" x14ac:dyDescent="0.25">
      <c r="A15" s="419" t="s">
        <v>117</v>
      </c>
      <c r="B15" s="419"/>
      <c r="C15" s="419"/>
      <c r="D15" s="419"/>
      <c r="E15" s="419"/>
      <c r="F15" s="419"/>
      <c r="G15" s="419"/>
      <c r="H15" s="419"/>
      <c r="I15" s="419"/>
    </row>
    <row r="16" spans="1:9" x14ac:dyDescent="0.25">
      <c r="A16" s="32" t="s">
        <v>105</v>
      </c>
      <c r="B16" s="132" t="s">
        <v>4</v>
      </c>
      <c r="C16" s="410" t="s">
        <v>106</v>
      </c>
      <c r="D16" s="410"/>
      <c r="E16" s="410"/>
      <c r="F16" s="132" t="s">
        <v>107</v>
      </c>
      <c r="G16" s="33" t="s">
        <v>108</v>
      </c>
      <c r="H16" s="74" t="s">
        <v>109</v>
      </c>
      <c r="I16" s="35" t="s">
        <v>110</v>
      </c>
    </row>
    <row r="17" spans="1:9" ht="18" customHeight="1" x14ac:dyDescent="0.25">
      <c r="A17" s="50" t="s">
        <v>285</v>
      </c>
      <c r="B17" s="62" t="s">
        <v>194</v>
      </c>
      <c r="C17" s="413" t="s">
        <v>286</v>
      </c>
      <c r="D17" s="413"/>
      <c r="E17" s="413"/>
      <c r="F17" s="50" t="s">
        <v>15</v>
      </c>
      <c r="G17" s="37">
        <v>2</v>
      </c>
      <c r="H17" s="76">
        <v>7.53</v>
      </c>
      <c r="I17" s="68">
        <f>G17*H17</f>
        <v>15.06</v>
      </c>
    </row>
    <row r="18" spans="1:9" ht="28.5" customHeight="1" x14ac:dyDescent="0.25">
      <c r="A18" s="50" t="s">
        <v>287</v>
      </c>
      <c r="B18" s="62" t="s">
        <v>194</v>
      </c>
      <c r="C18" s="439" t="s">
        <v>288</v>
      </c>
      <c r="D18" s="440"/>
      <c r="E18" s="441"/>
      <c r="F18" s="50" t="s">
        <v>15</v>
      </c>
      <c r="G18" s="37">
        <v>1</v>
      </c>
      <c r="H18" s="76">
        <v>2.8</v>
      </c>
      <c r="I18" s="68">
        <f>G18*H18</f>
        <v>2.8</v>
      </c>
    </row>
    <row r="19" spans="1:9" ht="46.5" customHeight="1" x14ac:dyDescent="0.25">
      <c r="A19" s="50" t="s">
        <v>289</v>
      </c>
      <c r="B19" s="62" t="s">
        <v>194</v>
      </c>
      <c r="C19" s="439" t="s">
        <v>290</v>
      </c>
      <c r="D19" s="440"/>
      <c r="E19" s="441"/>
      <c r="F19" s="50" t="s">
        <v>15</v>
      </c>
      <c r="G19" s="37">
        <v>1</v>
      </c>
      <c r="H19" s="76">
        <v>1.45</v>
      </c>
      <c r="I19" s="68">
        <f>G19*H19</f>
        <v>1.45</v>
      </c>
    </row>
    <row r="20" spans="1:9" x14ac:dyDescent="0.25">
      <c r="A20" s="50"/>
      <c r="B20" s="62"/>
      <c r="C20" s="138"/>
      <c r="D20" s="138"/>
      <c r="E20" s="138"/>
      <c r="F20" s="50"/>
      <c r="G20" s="37"/>
      <c r="H20" s="76"/>
      <c r="I20" s="68"/>
    </row>
    <row r="21" spans="1:9" x14ac:dyDescent="0.25">
      <c r="A21" s="418" t="s">
        <v>115</v>
      </c>
      <c r="B21" s="418"/>
      <c r="C21" s="418"/>
      <c r="D21" s="418"/>
      <c r="E21" s="418"/>
      <c r="F21" s="418"/>
      <c r="G21" s="418"/>
      <c r="H21" s="418"/>
      <c r="I21" s="58">
        <f>SUM(I17:I19)</f>
        <v>19.309999999999999</v>
      </c>
    </row>
    <row r="22" spans="1:9" x14ac:dyDescent="0.25">
      <c r="A22" s="130"/>
      <c r="B22" s="130"/>
      <c r="C22" s="130"/>
      <c r="D22" s="130"/>
      <c r="E22" s="130"/>
      <c r="F22" s="130"/>
      <c r="G22" s="130"/>
      <c r="H22" s="131"/>
      <c r="I22" s="43"/>
    </row>
    <row r="23" spans="1:9" x14ac:dyDescent="0.25">
      <c r="A23" s="431" t="s">
        <v>119</v>
      </c>
      <c r="B23" s="431"/>
      <c r="C23" s="431"/>
      <c r="D23" s="431"/>
      <c r="E23" s="431"/>
      <c r="F23" s="431"/>
      <c r="G23" s="431"/>
      <c r="H23" s="431"/>
      <c r="I23" s="431"/>
    </row>
    <row r="24" spans="1:9" x14ac:dyDescent="0.25">
      <c r="A24" s="39"/>
      <c r="B24" s="133"/>
      <c r="C24" s="432" t="s">
        <v>106</v>
      </c>
      <c r="D24" s="432"/>
      <c r="E24" s="432"/>
      <c r="F24" s="133" t="s">
        <v>107</v>
      </c>
      <c r="G24" s="44" t="s">
        <v>108</v>
      </c>
      <c r="H24" s="75" t="s">
        <v>109</v>
      </c>
      <c r="I24" s="42" t="s">
        <v>110</v>
      </c>
    </row>
    <row r="25" spans="1:9" x14ac:dyDescent="0.25">
      <c r="A25" s="63"/>
      <c r="B25" s="62"/>
      <c r="C25" s="444"/>
      <c r="D25" s="445"/>
      <c r="E25" s="446"/>
      <c r="F25" s="52"/>
      <c r="G25" s="70"/>
      <c r="H25" s="77"/>
      <c r="I25" s="67"/>
    </row>
    <row r="26" spans="1:9" x14ac:dyDescent="0.25">
      <c r="A26" s="45"/>
      <c r="B26" s="62"/>
      <c r="C26" s="450"/>
      <c r="D26" s="416"/>
      <c r="E26" s="417"/>
      <c r="F26" s="137"/>
      <c r="G26" s="46"/>
      <c r="H26" s="78"/>
      <c r="I26" s="67"/>
    </row>
    <row r="27" spans="1:9" x14ac:dyDescent="0.25">
      <c r="A27" s="418" t="s">
        <v>116</v>
      </c>
      <c r="B27" s="418"/>
      <c r="C27" s="418"/>
      <c r="D27" s="418"/>
      <c r="E27" s="418"/>
      <c r="F27" s="418"/>
      <c r="G27" s="418"/>
      <c r="H27" s="418"/>
      <c r="I27" s="49">
        <f>SUM(I25:I26)</f>
        <v>0</v>
      </c>
    </row>
    <row r="28" spans="1:9" x14ac:dyDescent="0.25">
      <c r="A28" s="433"/>
      <c r="B28" s="434"/>
      <c r="C28" s="434"/>
      <c r="D28" s="434"/>
      <c r="E28" s="434"/>
      <c r="F28" s="434"/>
      <c r="G28" s="434"/>
      <c r="H28" s="434"/>
      <c r="I28" s="435"/>
    </row>
    <row r="29" spans="1:9" x14ac:dyDescent="0.25">
      <c r="A29" s="419" t="s">
        <v>118</v>
      </c>
      <c r="B29" s="419"/>
      <c r="C29" s="419"/>
      <c r="D29" s="419"/>
      <c r="E29" s="419"/>
      <c r="F29" s="419"/>
      <c r="G29" s="419"/>
      <c r="H29" s="419"/>
      <c r="I29" s="419"/>
    </row>
    <row r="30" spans="1:9" x14ac:dyDescent="0.25">
      <c r="A30" s="430" t="s">
        <v>120</v>
      </c>
      <c r="B30" s="430"/>
      <c r="C30" s="430"/>
      <c r="D30" s="430"/>
      <c r="E30" s="430"/>
      <c r="F30" s="430"/>
      <c r="G30" s="430"/>
      <c r="H30" s="430"/>
      <c r="I30" s="59">
        <f>I13</f>
        <v>26.389614218699794</v>
      </c>
    </row>
    <row r="31" spans="1:9" x14ac:dyDescent="0.25">
      <c r="A31" s="430" t="s">
        <v>121</v>
      </c>
      <c r="B31" s="430"/>
      <c r="C31" s="430"/>
      <c r="D31" s="430"/>
      <c r="E31" s="430"/>
      <c r="F31" s="430"/>
      <c r="G31" s="430"/>
      <c r="H31" s="430"/>
      <c r="I31" s="59">
        <f>I21</f>
        <v>19.309999999999999</v>
      </c>
    </row>
    <row r="32" spans="1:9" x14ac:dyDescent="0.25">
      <c r="A32" s="430" t="s">
        <v>124</v>
      </c>
      <c r="B32" s="430"/>
      <c r="C32" s="430"/>
      <c r="D32" s="430"/>
      <c r="E32" s="430"/>
      <c r="F32" s="430"/>
      <c r="G32" s="430"/>
      <c r="H32" s="430"/>
      <c r="I32" s="59">
        <f>I27</f>
        <v>0</v>
      </c>
    </row>
    <row r="33" spans="1:9" x14ac:dyDescent="0.25">
      <c r="A33" s="430" t="s">
        <v>125</v>
      </c>
      <c r="B33" s="430"/>
      <c r="C33" s="430"/>
      <c r="D33" s="430"/>
      <c r="E33" s="430"/>
      <c r="F33" s="430"/>
      <c r="G33" s="430"/>
      <c r="H33" s="430"/>
      <c r="I33" s="64">
        <f>SUM(I30:I32)</f>
        <v>45.699614218699793</v>
      </c>
    </row>
  </sheetData>
  <mergeCells count="28">
    <mergeCell ref="A30:H30"/>
    <mergeCell ref="A31:H31"/>
    <mergeCell ref="A32:H32"/>
    <mergeCell ref="A33:H33"/>
    <mergeCell ref="C24:E24"/>
    <mergeCell ref="C25:E25"/>
    <mergeCell ref="C26:E26"/>
    <mergeCell ref="A27:H27"/>
    <mergeCell ref="A28:I28"/>
    <mergeCell ref="A29:I29"/>
    <mergeCell ref="A23:I23"/>
    <mergeCell ref="C9:E9"/>
    <mergeCell ref="C10:D10"/>
    <mergeCell ref="C11:D11"/>
    <mergeCell ref="C12:D12"/>
    <mergeCell ref="A13:H13"/>
    <mergeCell ref="A15:I15"/>
    <mergeCell ref="C16:E16"/>
    <mergeCell ref="C17:E17"/>
    <mergeCell ref="C18:E18"/>
    <mergeCell ref="C19:E19"/>
    <mergeCell ref="A21:H21"/>
    <mergeCell ref="A8:I8"/>
    <mergeCell ref="A1:H4"/>
    <mergeCell ref="I1:I2"/>
    <mergeCell ref="A5:H6"/>
    <mergeCell ref="I5:I6"/>
    <mergeCell ref="A7:I7"/>
  </mergeCells>
  <pageMargins left="0.511811024" right="0.511811024" top="0.78740157499999996" bottom="0.78740157499999996" header="0.31496062000000002" footer="0.31496062000000002"/>
  <pageSetup paperSize="9" scale="7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Normal="100" zoomScaleSheetLayoutView="100" workbookViewId="0">
      <selection activeCell="I37" sqref="I37"/>
    </sheetView>
  </sheetViews>
  <sheetFormatPr defaultRowHeight="15" x14ac:dyDescent="0.25"/>
  <cols>
    <col min="1" max="1" width="14.28515625" style="60" customWidth="1"/>
    <col min="2" max="2" width="12.85546875" style="60" customWidth="1"/>
    <col min="3" max="3" width="9.140625" style="61"/>
    <col min="4" max="4" width="29.7109375" style="61" customWidth="1"/>
    <col min="5" max="5" width="20.140625" style="61" customWidth="1"/>
    <col min="6" max="6" width="5" style="61" bestFit="1" customWidth="1"/>
    <col min="7" max="7" width="10.5703125" style="61" bestFit="1" customWidth="1"/>
    <col min="8" max="8" width="8.42578125" style="60" bestFit="1" customWidth="1"/>
    <col min="9" max="9" width="11" style="61" bestFit="1" customWidth="1"/>
  </cols>
  <sheetData>
    <row r="1" spans="1:9" x14ac:dyDescent="0.25">
      <c r="A1" s="436" t="s">
        <v>102</v>
      </c>
      <c r="B1" s="436"/>
      <c r="C1" s="436"/>
      <c r="D1" s="436"/>
      <c r="E1" s="436"/>
      <c r="F1" s="436"/>
      <c r="G1" s="436"/>
      <c r="H1" s="436"/>
      <c r="I1" s="420" t="s">
        <v>103</v>
      </c>
    </row>
    <row r="2" spans="1:9" x14ac:dyDescent="0.25">
      <c r="A2" s="436"/>
      <c r="B2" s="436"/>
      <c r="C2" s="436"/>
      <c r="D2" s="436"/>
      <c r="E2" s="436"/>
      <c r="F2" s="436"/>
      <c r="G2" s="436"/>
      <c r="H2" s="436"/>
      <c r="I2" s="420"/>
    </row>
    <row r="3" spans="1:9" x14ac:dyDescent="0.25">
      <c r="A3" s="436"/>
      <c r="B3" s="436"/>
      <c r="C3" s="436"/>
      <c r="D3" s="436"/>
      <c r="E3" s="436"/>
      <c r="F3" s="436"/>
      <c r="G3" s="436"/>
      <c r="H3" s="436"/>
      <c r="I3" s="31">
        <v>44317</v>
      </c>
    </row>
    <row r="4" spans="1:9" x14ac:dyDescent="0.25">
      <c r="A4" s="436"/>
      <c r="B4" s="436"/>
      <c r="C4" s="436"/>
      <c r="D4" s="436"/>
      <c r="E4" s="436"/>
      <c r="F4" s="436"/>
      <c r="G4" s="436"/>
      <c r="H4" s="436"/>
      <c r="I4" s="134" t="s">
        <v>291</v>
      </c>
    </row>
    <row r="5" spans="1:9" x14ac:dyDescent="0.25">
      <c r="A5" s="421" t="s">
        <v>292</v>
      </c>
      <c r="B5" s="421"/>
      <c r="C5" s="421"/>
      <c r="D5" s="421"/>
      <c r="E5" s="421"/>
      <c r="F5" s="421"/>
      <c r="G5" s="421"/>
      <c r="H5" s="421"/>
      <c r="I5" s="422" t="s">
        <v>173</v>
      </c>
    </row>
    <row r="6" spans="1:9" ht="42" customHeight="1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x14ac:dyDescent="0.25">
      <c r="A7" s="423" t="s">
        <v>293</v>
      </c>
      <c r="B7" s="423"/>
      <c r="C7" s="423"/>
      <c r="D7" s="423"/>
      <c r="E7" s="423"/>
      <c r="F7" s="423"/>
      <c r="G7" s="423"/>
      <c r="H7" s="423"/>
      <c r="I7" s="423"/>
    </row>
    <row r="8" spans="1:9" x14ac:dyDescent="0.25">
      <c r="A8" s="419" t="s">
        <v>113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5">
      <c r="A9" s="32" t="s">
        <v>105</v>
      </c>
      <c r="B9" s="132" t="s">
        <v>4</v>
      </c>
      <c r="C9" s="410" t="s">
        <v>106</v>
      </c>
      <c r="D9" s="410"/>
      <c r="E9" s="410"/>
      <c r="F9" s="132" t="s">
        <v>107</v>
      </c>
      <c r="G9" s="33" t="s">
        <v>108</v>
      </c>
      <c r="H9" s="74" t="s">
        <v>109</v>
      </c>
      <c r="I9" s="35" t="s">
        <v>110</v>
      </c>
    </row>
    <row r="10" spans="1:9" ht="30.75" customHeight="1" x14ac:dyDescent="0.25">
      <c r="A10" s="65" t="s">
        <v>311</v>
      </c>
      <c r="B10" s="62" t="s">
        <v>194</v>
      </c>
      <c r="C10" s="442" t="s">
        <v>310</v>
      </c>
      <c r="D10" s="443"/>
      <c r="E10" s="40" t="s">
        <v>114</v>
      </c>
      <c r="F10" s="132" t="s">
        <v>111</v>
      </c>
      <c r="G10" s="93">
        <v>4.5259999999999998</v>
      </c>
      <c r="H10" s="41">
        <f>(16.94/1.8674)*2.5727</f>
        <v>23.338083967012967</v>
      </c>
      <c r="I10" s="66">
        <f>G10*H10</f>
        <v>105.62816803470068</v>
      </c>
    </row>
    <row r="11" spans="1:9" ht="29.25" customHeight="1" x14ac:dyDescent="0.25">
      <c r="A11" s="65" t="s">
        <v>313</v>
      </c>
      <c r="B11" s="62" t="s">
        <v>194</v>
      </c>
      <c r="C11" s="442" t="s">
        <v>312</v>
      </c>
      <c r="D11" s="443"/>
      <c r="E11" s="40" t="s">
        <v>114</v>
      </c>
      <c r="F11" s="132" t="s">
        <v>111</v>
      </c>
      <c r="G11" s="93">
        <v>5.51</v>
      </c>
      <c r="H11" s="41">
        <f>(20.82/1.8674)*2.5727</f>
        <v>28.683524686730216</v>
      </c>
      <c r="I11" s="66">
        <f>G11*H11</f>
        <v>158.04622102388348</v>
      </c>
    </row>
    <row r="12" spans="1:9" x14ac:dyDescent="0.25">
      <c r="A12" s="62"/>
      <c r="B12" s="133"/>
      <c r="C12" s="412"/>
      <c r="D12" s="412"/>
      <c r="E12" s="40"/>
      <c r="F12" s="133"/>
      <c r="G12" s="37"/>
      <c r="H12" s="75"/>
      <c r="I12" s="66"/>
    </row>
    <row r="13" spans="1:9" x14ac:dyDescent="0.25">
      <c r="A13" s="418" t="s">
        <v>112</v>
      </c>
      <c r="B13" s="418"/>
      <c r="C13" s="418"/>
      <c r="D13" s="418"/>
      <c r="E13" s="418"/>
      <c r="F13" s="418"/>
      <c r="G13" s="418"/>
      <c r="H13" s="418"/>
      <c r="I13" s="43">
        <f>SUM(I10:I12)</f>
        <v>263.67438905858415</v>
      </c>
    </row>
    <row r="14" spans="1:9" x14ac:dyDescent="0.25">
      <c r="A14" s="130"/>
      <c r="B14" s="130"/>
      <c r="C14" s="130"/>
      <c r="D14" s="130"/>
      <c r="E14" s="130"/>
      <c r="F14" s="130"/>
      <c r="G14" s="130"/>
      <c r="H14" s="131"/>
      <c r="I14" s="43"/>
    </row>
    <row r="15" spans="1:9" x14ac:dyDescent="0.25">
      <c r="A15" s="419" t="s">
        <v>117</v>
      </c>
      <c r="B15" s="419"/>
      <c r="C15" s="419"/>
      <c r="D15" s="419"/>
      <c r="E15" s="419"/>
      <c r="F15" s="419"/>
      <c r="G15" s="419"/>
      <c r="H15" s="419"/>
      <c r="I15" s="419"/>
    </row>
    <row r="16" spans="1:9" x14ac:dyDescent="0.25">
      <c r="A16" s="32" t="s">
        <v>105</v>
      </c>
      <c r="B16" s="132" t="s">
        <v>4</v>
      </c>
      <c r="C16" s="410" t="s">
        <v>106</v>
      </c>
      <c r="D16" s="410"/>
      <c r="E16" s="410"/>
      <c r="F16" s="132" t="s">
        <v>107</v>
      </c>
      <c r="G16" s="33" t="s">
        <v>108</v>
      </c>
      <c r="H16" s="74" t="s">
        <v>109</v>
      </c>
      <c r="I16" s="35" t="s">
        <v>110</v>
      </c>
    </row>
    <row r="17" spans="1:9" ht="35.25" customHeight="1" x14ac:dyDescent="0.25">
      <c r="A17" s="50" t="s">
        <v>295</v>
      </c>
      <c r="B17" s="62" t="s">
        <v>194</v>
      </c>
      <c r="C17" s="413" t="s">
        <v>294</v>
      </c>
      <c r="D17" s="413"/>
      <c r="E17" s="413"/>
      <c r="F17" s="50" t="s">
        <v>296</v>
      </c>
      <c r="G17" s="37">
        <v>0.89600000000000002</v>
      </c>
      <c r="H17" s="76">
        <v>12.84</v>
      </c>
      <c r="I17" s="68">
        <f>G17*H17</f>
        <v>11.50464</v>
      </c>
    </row>
    <row r="18" spans="1:9" ht="28.5" customHeight="1" x14ac:dyDescent="0.25">
      <c r="A18" s="50" t="s">
        <v>298</v>
      </c>
      <c r="B18" s="62" t="s">
        <v>194</v>
      </c>
      <c r="C18" s="439" t="s">
        <v>297</v>
      </c>
      <c r="D18" s="440"/>
      <c r="E18" s="441"/>
      <c r="F18" s="50" t="s">
        <v>296</v>
      </c>
      <c r="G18" s="37">
        <v>6.5000000000000002E-2</v>
      </c>
      <c r="H18" s="76">
        <v>26.15</v>
      </c>
      <c r="I18" s="68">
        <f>G18*H18</f>
        <v>1.6997499999999999</v>
      </c>
    </row>
    <row r="19" spans="1:9" ht="28.5" customHeight="1" x14ac:dyDescent="0.25">
      <c r="A19" s="50" t="s">
        <v>300</v>
      </c>
      <c r="B19" s="62" t="s">
        <v>194</v>
      </c>
      <c r="C19" s="439" t="s">
        <v>299</v>
      </c>
      <c r="D19" s="440"/>
      <c r="E19" s="441"/>
      <c r="F19" s="50"/>
      <c r="G19" s="37">
        <v>3.3330000000000002</v>
      </c>
      <c r="H19" s="76">
        <v>1.32</v>
      </c>
      <c r="I19" s="68">
        <f t="shared" ref="I19:I23" si="0">G19*H19</f>
        <v>4.3995600000000001</v>
      </c>
    </row>
    <row r="20" spans="1:9" ht="28.5" customHeight="1" x14ac:dyDescent="0.25">
      <c r="A20" s="50" t="s">
        <v>304</v>
      </c>
      <c r="B20" s="62" t="s">
        <v>194</v>
      </c>
      <c r="C20" s="439" t="s">
        <v>305</v>
      </c>
      <c r="D20" s="440"/>
      <c r="E20" s="441"/>
      <c r="F20" s="50" t="s">
        <v>303</v>
      </c>
      <c r="G20" s="37">
        <v>6.25</v>
      </c>
      <c r="H20" s="76">
        <v>29.05</v>
      </c>
      <c r="I20" s="68">
        <f t="shared" si="0"/>
        <v>181.5625</v>
      </c>
    </row>
    <row r="21" spans="1:9" ht="46.5" customHeight="1" x14ac:dyDescent="0.25">
      <c r="A21" s="50" t="s">
        <v>301</v>
      </c>
      <c r="B21" s="62" t="s">
        <v>194</v>
      </c>
      <c r="C21" s="439" t="s">
        <v>302</v>
      </c>
      <c r="D21" s="440"/>
      <c r="E21" s="441"/>
      <c r="F21" s="50" t="s">
        <v>303</v>
      </c>
      <c r="G21" s="37">
        <v>2.0230000000000001</v>
      </c>
      <c r="H21" s="76">
        <v>39.01</v>
      </c>
      <c r="I21" s="68">
        <f t="shared" si="0"/>
        <v>78.917230000000004</v>
      </c>
    </row>
    <row r="22" spans="1:9" ht="46.5" customHeight="1" x14ac:dyDescent="0.25">
      <c r="A22" s="50" t="s">
        <v>307</v>
      </c>
      <c r="B22" s="62" t="s">
        <v>194</v>
      </c>
      <c r="C22" s="439" t="s">
        <v>306</v>
      </c>
      <c r="D22" s="440"/>
      <c r="E22" s="441"/>
      <c r="F22" s="50" t="s">
        <v>303</v>
      </c>
      <c r="G22" s="37">
        <v>0.92600000000000005</v>
      </c>
      <c r="H22" s="76">
        <v>56.86</v>
      </c>
      <c r="I22" s="68">
        <f t="shared" si="0"/>
        <v>52.652360000000002</v>
      </c>
    </row>
    <row r="23" spans="1:9" ht="46.5" customHeight="1" x14ac:dyDescent="0.25">
      <c r="A23" s="50" t="s">
        <v>308</v>
      </c>
      <c r="B23" s="62" t="s">
        <v>194</v>
      </c>
      <c r="C23" s="439" t="s">
        <v>309</v>
      </c>
      <c r="D23" s="440"/>
      <c r="E23" s="441"/>
      <c r="F23" s="50" t="s">
        <v>303</v>
      </c>
      <c r="G23" s="37">
        <v>1.0289999999999999</v>
      </c>
      <c r="H23" s="76">
        <v>62.83</v>
      </c>
      <c r="I23" s="68">
        <f t="shared" si="0"/>
        <v>64.652069999999995</v>
      </c>
    </row>
    <row r="24" spans="1:9" x14ac:dyDescent="0.25">
      <c r="A24" s="50"/>
      <c r="B24" s="62"/>
      <c r="C24" s="138"/>
      <c r="D24" s="138"/>
      <c r="E24" s="138"/>
      <c r="F24" s="50"/>
      <c r="G24" s="37"/>
      <c r="H24" s="76"/>
      <c r="I24" s="68"/>
    </row>
    <row r="25" spans="1:9" x14ac:dyDescent="0.25">
      <c r="A25" s="418" t="s">
        <v>115</v>
      </c>
      <c r="B25" s="418"/>
      <c r="C25" s="418"/>
      <c r="D25" s="418"/>
      <c r="E25" s="418"/>
      <c r="F25" s="418"/>
      <c r="G25" s="418"/>
      <c r="H25" s="418"/>
      <c r="I25" s="58">
        <f>SUM(I17:I23)</f>
        <v>395.38810999999998</v>
      </c>
    </row>
    <row r="26" spans="1:9" x14ac:dyDescent="0.25">
      <c r="A26" s="130"/>
      <c r="B26" s="130"/>
      <c r="C26" s="130"/>
      <c r="D26" s="130"/>
      <c r="E26" s="130"/>
      <c r="F26" s="130"/>
      <c r="G26" s="130"/>
      <c r="H26" s="131"/>
      <c r="I26" s="43"/>
    </row>
    <row r="27" spans="1:9" x14ac:dyDescent="0.25">
      <c r="A27" s="431" t="s">
        <v>119</v>
      </c>
      <c r="B27" s="431"/>
      <c r="C27" s="431"/>
      <c r="D27" s="431"/>
      <c r="E27" s="431"/>
      <c r="F27" s="431"/>
      <c r="G27" s="431"/>
      <c r="H27" s="431"/>
      <c r="I27" s="431"/>
    </row>
    <row r="28" spans="1:9" x14ac:dyDescent="0.25">
      <c r="A28" s="39"/>
      <c r="B28" s="133"/>
      <c r="C28" s="432" t="s">
        <v>106</v>
      </c>
      <c r="D28" s="432"/>
      <c r="E28" s="432"/>
      <c r="F28" s="133" t="s">
        <v>107</v>
      </c>
      <c r="G28" s="44" t="s">
        <v>108</v>
      </c>
      <c r="H28" s="75" t="s">
        <v>109</v>
      </c>
      <c r="I28" s="42" t="s">
        <v>110</v>
      </c>
    </row>
    <row r="29" spans="1:9" x14ac:dyDescent="0.25">
      <c r="A29" s="63"/>
      <c r="B29" s="62"/>
      <c r="C29" s="444"/>
      <c r="D29" s="445"/>
      <c r="E29" s="446"/>
      <c r="F29" s="52"/>
      <c r="G29" s="70"/>
      <c r="H29" s="77"/>
      <c r="I29" s="67"/>
    </row>
    <row r="30" spans="1:9" x14ac:dyDescent="0.25">
      <c r="A30" s="45"/>
      <c r="B30" s="62"/>
      <c r="C30" s="450"/>
      <c r="D30" s="416"/>
      <c r="E30" s="417"/>
      <c r="F30" s="137"/>
      <c r="G30" s="46"/>
      <c r="H30" s="78"/>
      <c r="I30" s="67"/>
    </row>
    <row r="31" spans="1:9" x14ac:dyDescent="0.25">
      <c r="A31" s="418" t="s">
        <v>116</v>
      </c>
      <c r="B31" s="418"/>
      <c r="C31" s="418"/>
      <c r="D31" s="418"/>
      <c r="E31" s="418"/>
      <c r="F31" s="418"/>
      <c r="G31" s="418"/>
      <c r="H31" s="418"/>
      <c r="I31" s="49">
        <f>SUM(I29:I30)</f>
        <v>0</v>
      </c>
    </row>
    <row r="32" spans="1:9" x14ac:dyDescent="0.25">
      <c r="A32" s="433"/>
      <c r="B32" s="434"/>
      <c r="C32" s="434"/>
      <c r="D32" s="434"/>
      <c r="E32" s="434"/>
      <c r="F32" s="434"/>
      <c r="G32" s="434"/>
      <c r="H32" s="434"/>
      <c r="I32" s="435"/>
    </row>
    <row r="33" spans="1:9" x14ac:dyDescent="0.25">
      <c r="A33" s="419" t="s">
        <v>118</v>
      </c>
      <c r="B33" s="419"/>
      <c r="C33" s="419"/>
      <c r="D33" s="419"/>
      <c r="E33" s="419"/>
      <c r="F33" s="419"/>
      <c r="G33" s="419"/>
      <c r="H33" s="419"/>
      <c r="I33" s="419"/>
    </row>
    <row r="34" spans="1:9" x14ac:dyDescent="0.25">
      <c r="A34" s="430" t="s">
        <v>120</v>
      </c>
      <c r="B34" s="430"/>
      <c r="C34" s="430"/>
      <c r="D34" s="430"/>
      <c r="E34" s="430"/>
      <c r="F34" s="430"/>
      <c r="G34" s="430"/>
      <c r="H34" s="430"/>
      <c r="I34" s="59">
        <f>I13</f>
        <v>263.67438905858415</v>
      </c>
    </row>
    <row r="35" spans="1:9" x14ac:dyDescent="0.25">
      <c r="A35" s="430" t="s">
        <v>121</v>
      </c>
      <c r="B35" s="430"/>
      <c r="C35" s="430"/>
      <c r="D35" s="430"/>
      <c r="E35" s="430"/>
      <c r="F35" s="430"/>
      <c r="G35" s="430"/>
      <c r="H35" s="430"/>
      <c r="I35" s="59">
        <f>I25</f>
        <v>395.38810999999998</v>
      </c>
    </row>
    <row r="36" spans="1:9" x14ac:dyDescent="0.25">
      <c r="A36" s="430" t="s">
        <v>124</v>
      </c>
      <c r="B36" s="430"/>
      <c r="C36" s="430"/>
      <c r="D36" s="430"/>
      <c r="E36" s="430"/>
      <c r="F36" s="430"/>
      <c r="G36" s="430"/>
      <c r="H36" s="430"/>
      <c r="I36" s="59">
        <f>I31</f>
        <v>0</v>
      </c>
    </row>
    <row r="37" spans="1:9" x14ac:dyDescent="0.25">
      <c r="A37" s="430" t="s">
        <v>125</v>
      </c>
      <c r="B37" s="430"/>
      <c r="C37" s="430"/>
      <c r="D37" s="430"/>
      <c r="E37" s="430"/>
      <c r="F37" s="430"/>
      <c r="G37" s="430"/>
      <c r="H37" s="430"/>
      <c r="I37" s="64">
        <f>SUM(I34:I36)</f>
        <v>659.06249905858408</v>
      </c>
    </row>
  </sheetData>
  <mergeCells count="32">
    <mergeCell ref="A15:I15"/>
    <mergeCell ref="A1:H4"/>
    <mergeCell ref="I1:I2"/>
    <mergeCell ref="A5:H6"/>
    <mergeCell ref="I5:I6"/>
    <mergeCell ref="A7:I7"/>
    <mergeCell ref="A8:I8"/>
    <mergeCell ref="C9:E9"/>
    <mergeCell ref="C10:D10"/>
    <mergeCell ref="C11:D11"/>
    <mergeCell ref="C12:D12"/>
    <mergeCell ref="A13:H13"/>
    <mergeCell ref="C16:E16"/>
    <mergeCell ref="C17:E17"/>
    <mergeCell ref="C18:E18"/>
    <mergeCell ref="A25:H25"/>
    <mergeCell ref="A27:I27"/>
    <mergeCell ref="A34:H34"/>
    <mergeCell ref="A35:H35"/>
    <mergeCell ref="A36:H36"/>
    <mergeCell ref="A37:H37"/>
    <mergeCell ref="C19:E19"/>
    <mergeCell ref="C21:E21"/>
    <mergeCell ref="C20:E20"/>
    <mergeCell ref="C22:E22"/>
    <mergeCell ref="C23:E23"/>
    <mergeCell ref="C28:E28"/>
    <mergeCell ref="C29:E29"/>
    <mergeCell ref="C30:E30"/>
    <mergeCell ref="A31:H31"/>
    <mergeCell ref="A32:I32"/>
    <mergeCell ref="A33:I33"/>
  </mergeCells>
  <pageMargins left="0.511811024" right="0.511811024" top="0.78740157499999996" bottom="0.78740157499999996" header="0.31496062000000002" footer="0.31496062000000002"/>
  <pageSetup paperSize="9" scale="7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view="pageBreakPreview" topLeftCell="A10" zoomScale="55" zoomScaleNormal="100" zoomScaleSheetLayoutView="55" workbookViewId="0">
      <selection activeCell="B16" sqref="B16"/>
    </sheetView>
  </sheetViews>
  <sheetFormatPr defaultRowHeight="15" x14ac:dyDescent="0.25"/>
  <cols>
    <col min="1" max="1" width="9.42578125" bestFit="1" customWidth="1"/>
    <col min="2" max="2" width="15.42578125" bestFit="1" customWidth="1"/>
    <col min="3" max="3" width="50.42578125" bestFit="1" customWidth="1"/>
    <col min="4" max="4" width="18.28515625" bestFit="1" customWidth="1"/>
    <col min="5" max="5" width="34" customWidth="1"/>
    <col min="6" max="6" width="18.7109375" bestFit="1" customWidth="1"/>
    <col min="7" max="7" width="14" bestFit="1" customWidth="1"/>
    <col min="8" max="8" width="15.42578125" bestFit="1" customWidth="1"/>
    <col min="9" max="9" width="38.85546875" customWidth="1"/>
    <col min="10" max="10" width="19.140625" bestFit="1" customWidth="1"/>
    <col min="11" max="11" width="14" bestFit="1" customWidth="1"/>
    <col min="12" max="12" width="16" bestFit="1" customWidth="1"/>
    <col min="13" max="13" width="36.85546875" customWidth="1"/>
    <col min="14" max="14" width="16.28515625" bestFit="1" customWidth="1"/>
    <col min="15" max="15" width="14" bestFit="1" customWidth="1"/>
    <col min="16" max="16" width="18.7109375" bestFit="1" customWidth="1"/>
    <col min="17" max="17" width="23.42578125" customWidth="1"/>
  </cols>
  <sheetData>
    <row r="1" spans="1:17" ht="15" customHeight="1" x14ac:dyDescent="0.25">
      <c r="A1" s="451"/>
      <c r="B1" s="454" t="s">
        <v>0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</row>
    <row r="2" spans="1:17" ht="15.75" x14ac:dyDescent="0.25">
      <c r="A2" s="452"/>
      <c r="B2" s="455" t="s">
        <v>126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7"/>
    </row>
    <row r="3" spans="1:17" ht="15" customHeight="1" x14ac:dyDescent="0.25">
      <c r="A3" s="452"/>
      <c r="B3" s="455" t="s">
        <v>220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7"/>
    </row>
    <row r="4" spans="1:17" ht="15" customHeight="1" x14ac:dyDescent="0.25">
      <c r="A4" s="452"/>
      <c r="B4" s="455" t="s">
        <v>1</v>
      </c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7"/>
    </row>
    <row r="5" spans="1:17" ht="15" customHeight="1" x14ac:dyDescent="0.25">
      <c r="A5" s="453"/>
      <c r="B5" s="455" t="s">
        <v>222</v>
      </c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7"/>
    </row>
    <row r="6" spans="1:17" ht="15" customHeight="1" x14ac:dyDescent="0.25">
      <c r="A6" s="459" t="s">
        <v>127</v>
      </c>
      <c r="B6" s="460" t="s">
        <v>128</v>
      </c>
      <c r="C6" s="461" t="s">
        <v>106</v>
      </c>
      <c r="D6" s="462" t="s">
        <v>129</v>
      </c>
      <c r="E6" s="462" t="s">
        <v>130</v>
      </c>
      <c r="F6" s="464" t="s">
        <v>131</v>
      </c>
      <c r="G6" s="465" t="s">
        <v>132</v>
      </c>
      <c r="H6" s="466" t="s">
        <v>133</v>
      </c>
      <c r="I6" s="468" t="s">
        <v>130</v>
      </c>
      <c r="J6" s="469" t="s">
        <v>131</v>
      </c>
      <c r="K6" s="471" t="s">
        <v>134</v>
      </c>
      <c r="L6" s="458" t="s">
        <v>135</v>
      </c>
      <c r="M6" s="458" t="s">
        <v>130</v>
      </c>
      <c r="N6" s="473" t="s">
        <v>131</v>
      </c>
      <c r="O6" s="474" t="s">
        <v>134</v>
      </c>
      <c r="P6" s="476" t="s">
        <v>136</v>
      </c>
      <c r="Q6" s="476" t="s">
        <v>137</v>
      </c>
    </row>
    <row r="7" spans="1:17" ht="21.75" customHeight="1" x14ac:dyDescent="0.25">
      <c r="A7" s="459"/>
      <c r="B7" s="461"/>
      <c r="C7" s="459"/>
      <c r="D7" s="462"/>
      <c r="E7" s="463"/>
      <c r="F7" s="464"/>
      <c r="G7" s="465"/>
      <c r="H7" s="467"/>
      <c r="I7" s="466"/>
      <c r="J7" s="470"/>
      <c r="K7" s="471"/>
      <c r="L7" s="458"/>
      <c r="M7" s="472"/>
      <c r="N7" s="472"/>
      <c r="O7" s="475"/>
      <c r="P7" s="477"/>
      <c r="Q7" s="477"/>
    </row>
    <row r="8" spans="1:17" ht="271.5" customHeight="1" x14ac:dyDescent="0.25">
      <c r="A8" s="117">
        <v>1</v>
      </c>
      <c r="B8" s="117" t="s">
        <v>187</v>
      </c>
      <c r="C8" s="118" t="s">
        <v>223</v>
      </c>
      <c r="D8" s="119" t="s">
        <v>147</v>
      </c>
      <c r="E8" s="135" t="s">
        <v>224</v>
      </c>
      <c r="F8" s="121">
        <v>439.9</v>
      </c>
      <c r="G8" s="122">
        <v>44421</v>
      </c>
      <c r="H8" s="119" t="s">
        <v>225</v>
      </c>
      <c r="I8" s="120" t="s">
        <v>226</v>
      </c>
      <c r="J8" s="121">
        <v>413.5</v>
      </c>
      <c r="K8" s="122">
        <v>44421</v>
      </c>
      <c r="L8" s="119" t="s">
        <v>206</v>
      </c>
      <c r="M8" s="135" t="s">
        <v>227</v>
      </c>
      <c r="N8" s="123">
        <v>409.1</v>
      </c>
      <c r="O8" s="122">
        <v>44421</v>
      </c>
      <c r="P8" s="124">
        <f t="shared" ref="P8:P13" si="0">(F8+J8+N8)/3</f>
        <v>420.83333333333331</v>
      </c>
      <c r="Q8" s="118" t="s">
        <v>142</v>
      </c>
    </row>
    <row r="9" spans="1:17" ht="142.5" x14ac:dyDescent="0.25">
      <c r="A9" s="117">
        <v>2</v>
      </c>
      <c r="B9" s="117" t="s">
        <v>143</v>
      </c>
      <c r="C9" s="118" t="s">
        <v>228</v>
      </c>
      <c r="D9" s="118" t="s">
        <v>229</v>
      </c>
      <c r="E9" s="135" t="s">
        <v>138</v>
      </c>
      <c r="F9" s="121">
        <v>44.9</v>
      </c>
      <c r="G9" s="122">
        <v>44421</v>
      </c>
      <c r="H9" s="119" t="s">
        <v>139</v>
      </c>
      <c r="I9" s="135" t="s">
        <v>230</v>
      </c>
      <c r="J9" s="121">
        <v>58.88</v>
      </c>
      <c r="K9" s="122">
        <v>44421</v>
      </c>
      <c r="L9" s="119" t="s">
        <v>140</v>
      </c>
      <c r="M9" s="135" t="s">
        <v>141</v>
      </c>
      <c r="N9" s="123">
        <v>63.9</v>
      </c>
      <c r="O9" s="122">
        <v>44421</v>
      </c>
      <c r="P9" s="124">
        <f t="shared" si="0"/>
        <v>55.893333333333338</v>
      </c>
      <c r="Q9" s="118" t="s">
        <v>142</v>
      </c>
    </row>
    <row r="10" spans="1:17" ht="195" x14ac:dyDescent="0.25">
      <c r="A10" s="117">
        <v>3</v>
      </c>
      <c r="B10" s="117" t="s">
        <v>219</v>
      </c>
      <c r="C10" s="118" t="s">
        <v>231</v>
      </c>
      <c r="D10" s="119" t="s">
        <v>232</v>
      </c>
      <c r="E10" s="135" t="s">
        <v>233</v>
      </c>
      <c r="F10" s="121">
        <v>45.5</v>
      </c>
      <c r="G10" s="122">
        <v>44421</v>
      </c>
      <c r="H10" s="119" t="s">
        <v>147</v>
      </c>
      <c r="I10" s="125" t="s">
        <v>234</v>
      </c>
      <c r="J10" s="121">
        <v>39.99</v>
      </c>
      <c r="K10" s="122">
        <v>44421</v>
      </c>
      <c r="L10" s="119" t="s">
        <v>235</v>
      </c>
      <c r="M10" s="125" t="s">
        <v>236</v>
      </c>
      <c r="N10" s="123">
        <v>43.91</v>
      </c>
      <c r="O10" s="122">
        <v>44421</v>
      </c>
      <c r="P10" s="124">
        <f t="shared" si="0"/>
        <v>43.133333333333333</v>
      </c>
      <c r="Q10" s="118" t="s">
        <v>142</v>
      </c>
    </row>
    <row r="11" spans="1:17" ht="45" x14ac:dyDescent="0.25">
      <c r="A11" s="117">
        <v>4</v>
      </c>
      <c r="B11" s="126" t="s">
        <v>221</v>
      </c>
      <c r="C11" s="118" t="s">
        <v>170</v>
      </c>
      <c r="D11" s="118" t="s">
        <v>156</v>
      </c>
      <c r="E11" s="125" t="s">
        <v>161</v>
      </c>
      <c r="F11" s="121">
        <v>2790</v>
      </c>
      <c r="G11" s="122">
        <v>44319</v>
      </c>
      <c r="H11" s="119" t="s">
        <v>157</v>
      </c>
      <c r="I11" s="125" t="s">
        <v>158</v>
      </c>
      <c r="J11" s="121">
        <v>3278</v>
      </c>
      <c r="K11" s="122">
        <v>44321</v>
      </c>
      <c r="L11" s="118" t="s">
        <v>159</v>
      </c>
      <c r="M11" s="125" t="s">
        <v>171</v>
      </c>
      <c r="N11" s="123">
        <v>2574</v>
      </c>
      <c r="O11" s="122">
        <v>44326</v>
      </c>
      <c r="P11" s="124">
        <f t="shared" si="0"/>
        <v>2880.6666666666665</v>
      </c>
      <c r="Q11" s="118"/>
    </row>
    <row r="12" spans="1:17" ht="199.5" x14ac:dyDescent="0.25">
      <c r="A12" s="117">
        <v>5</v>
      </c>
      <c r="B12" s="126" t="s">
        <v>184</v>
      </c>
      <c r="C12" s="118" t="s">
        <v>203</v>
      </c>
      <c r="D12" s="118" t="s">
        <v>147</v>
      </c>
      <c r="E12" s="135" t="s">
        <v>202</v>
      </c>
      <c r="F12" s="121">
        <v>54</v>
      </c>
      <c r="G12" s="122">
        <v>44424</v>
      </c>
      <c r="H12" s="119" t="s">
        <v>204</v>
      </c>
      <c r="I12" s="135" t="s">
        <v>205</v>
      </c>
      <c r="J12" s="121">
        <v>45.2</v>
      </c>
      <c r="K12" s="122">
        <v>44424</v>
      </c>
      <c r="L12" s="118" t="s">
        <v>206</v>
      </c>
      <c r="M12" s="135" t="s">
        <v>207</v>
      </c>
      <c r="N12" s="123">
        <v>54</v>
      </c>
      <c r="O12" s="122">
        <v>44424</v>
      </c>
      <c r="P12" s="124">
        <f t="shared" si="0"/>
        <v>51.066666666666663</v>
      </c>
      <c r="Q12" s="118" t="s">
        <v>142</v>
      </c>
    </row>
    <row r="13" spans="1:17" ht="189" customHeight="1" x14ac:dyDescent="0.25">
      <c r="A13" s="117">
        <v>6</v>
      </c>
      <c r="B13" s="126" t="s">
        <v>218</v>
      </c>
      <c r="C13" s="118" t="s">
        <v>237</v>
      </c>
      <c r="D13" s="118" t="s">
        <v>238</v>
      </c>
      <c r="E13" s="135" t="s">
        <v>239</v>
      </c>
      <c r="F13" s="121">
        <v>471.2</v>
      </c>
      <c r="G13" s="122">
        <v>44425</v>
      </c>
      <c r="H13" s="119" t="s">
        <v>206</v>
      </c>
      <c r="I13" s="135" t="s">
        <v>240</v>
      </c>
      <c r="J13" s="121">
        <v>350.1</v>
      </c>
      <c r="K13" s="122">
        <v>44425</v>
      </c>
      <c r="L13" s="118" t="s">
        <v>241</v>
      </c>
      <c r="M13" s="135" t="s">
        <v>242</v>
      </c>
      <c r="N13" s="123">
        <v>329.9</v>
      </c>
      <c r="O13" s="122">
        <v>44425</v>
      </c>
      <c r="P13" s="124">
        <f t="shared" si="0"/>
        <v>383.73333333333329</v>
      </c>
      <c r="Q13" s="118" t="s">
        <v>142</v>
      </c>
    </row>
    <row r="14" spans="1:17" ht="45" x14ac:dyDescent="0.25">
      <c r="A14" s="117">
        <v>7</v>
      </c>
      <c r="B14" s="126" t="s">
        <v>185</v>
      </c>
      <c r="C14" s="118" t="s">
        <v>243</v>
      </c>
      <c r="D14" s="118" t="s">
        <v>244</v>
      </c>
      <c r="E14" s="125" t="s">
        <v>245</v>
      </c>
      <c r="F14" s="121">
        <v>5400</v>
      </c>
      <c r="G14" s="122">
        <v>44424</v>
      </c>
      <c r="H14" s="118" t="s">
        <v>246</v>
      </c>
      <c r="I14" s="125" t="s">
        <v>247</v>
      </c>
      <c r="J14" s="121">
        <v>4500</v>
      </c>
      <c r="K14" s="122">
        <v>44424</v>
      </c>
      <c r="L14" s="118" t="s">
        <v>248</v>
      </c>
      <c r="M14" s="125" t="s">
        <v>249</v>
      </c>
      <c r="N14" s="123">
        <v>3800</v>
      </c>
      <c r="O14" s="122">
        <v>44425</v>
      </c>
      <c r="P14" s="124">
        <f>(F14+J14+N14)/3</f>
        <v>4566.666666666667</v>
      </c>
      <c r="Q14" s="118"/>
    </row>
    <row r="15" spans="1:17" ht="57" x14ac:dyDescent="0.25">
      <c r="A15" s="117">
        <v>8</v>
      </c>
      <c r="B15" s="126" t="s">
        <v>258</v>
      </c>
      <c r="C15" s="118" t="s">
        <v>273</v>
      </c>
      <c r="D15" s="118" t="s">
        <v>274</v>
      </c>
      <c r="E15" s="135" t="s">
        <v>275</v>
      </c>
      <c r="F15" s="136">
        <v>27200</v>
      </c>
      <c r="G15" s="122">
        <v>44375</v>
      </c>
      <c r="H15" s="119" t="s">
        <v>276</v>
      </c>
      <c r="I15" s="125" t="s">
        <v>277</v>
      </c>
      <c r="J15" s="136">
        <v>57657.4</v>
      </c>
      <c r="K15" s="122">
        <v>44377</v>
      </c>
      <c r="L15" s="118" t="s">
        <v>278</v>
      </c>
      <c r="M15" s="135" t="s">
        <v>279</v>
      </c>
      <c r="N15" s="123">
        <v>59700</v>
      </c>
      <c r="O15" s="122">
        <v>44377</v>
      </c>
      <c r="P15" s="124">
        <v>48185.799999999996</v>
      </c>
      <c r="Q15" s="118"/>
    </row>
  </sheetData>
  <mergeCells count="23">
    <mergeCell ref="M6:M7"/>
    <mergeCell ref="N6:N7"/>
    <mergeCell ref="O6:O7"/>
    <mergeCell ref="P6:P7"/>
    <mergeCell ref="Q6:Q7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1:A5"/>
    <mergeCell ref="B1:Q1"/>
    <mergeCell ref="B2:Q2"/>
    <mergeCell ref="B3:Q3"/>
    <mergeCell ref="B4:Q4"/>
    <mergeCell ref="B5:Q5"/>
  </mergeCells>
  <hyperlinks>
    <hyperlink ref="E8" display="https://www.americanas.com.br/produto/26994907/kit-porteiro-eletronico-f8-ntl-e-fechadura-eletrica-c90-hdl?WT.srch=1&amp;opn=YSMESP&amp;sellerid=18552346000168&amp;epar=bp_pl_00_go_pla_casaeconst_geral_gmv&amp;acc=e789ea56094489dffd798f86ff51c7a9&amp;i=56f30ab2eec3dfb1f8ebb8"/>
    <hyperlink ref="M8" display="https://www.submarino.com.br/produto/26994907/kit-porteiro-eletronico-f8-ntl-e-fechadura-eletrica-c90-hdl?opn=XMLGOOGLE&amp;sellerid=18552346000168&amp;epar=bp_pl_00_go_g35219&amp;WT.srch=1&amp;acc=d47a04c6f99456bc289220d5d0ff208d&amp;i=56f30b7aeec3dfb1f8ebed1c&amp;o=59aeee21eec"/>
    <hyperlink ref="E9" r:id="rId1"/>
    <hyperlink ref="I9" display="https://www.madeiramadeira.com.br/painel-plafon-led-embutir-24w-quadrado-branco-neutro-4000k-2164787.html?seller=4697&amp;origem=pla-2164787&amp;utm_source=google&amp;utm_medium=cpc&amp;utm_content=plafons-led-606&amp;utm_term=&amp;utm_id=6448165818&amp;gclid=EAIaIQobChMIv7j4ns3B8AI"/>
    <hyperlink ref="M9" r:id="rId2"/>
    <hyperlink ref="E10" display="https://www.amazon.com.br/LED-Painel-Bivolt-Avant-768131375/dp/B07HFN35X6/ref=asc_df_B07HFN35X6/?tag=googleshopp00-20&amp;linkCode=df0&amp;hvadid=379793968058&amp;hvpos=&amp;hvnetw=g&amp;hvrand=10190021652353567351&amp;hvpone=&amp;hvptwo=&amp;hvqmt=&amp;hvdev=c&amp;hvdvcmdl=&amp;hvlocint=&amp;hvlocphy="/>
    <hyperlink ref="E12" display="https://www.americanas.com.br/produto/1978061482/dispenser-p-papel-toalha-velox-premisse-branco?WT.srch=1&amp;acc=e789ea56094489dffd798f86ff51c7a9&amp;epar=bp_pl_00_go_todos-os-produtos_geral_gmv&amp;gclid=Cj0KCQjwqrb7BRDlARIsACwGad7MVi73ugrkWG5jAIN6yU4ecz3MaOidsVcft"/>
    <hyperlink ref="I12" r:id="rId3"/>
    <hyperlink ref="M12" display="https://www.submarino.com.br/produto/1978061482/dispenser-p-papel-toalha-velox-premisse-branco?WT.srch=1&amp;acc=d47a04c6f99456bc289220d5d0ff208d&amp;epar=bp_pl_00_go_pla_aic_geral_gmv&amp;gclid=Cj0KCQjwqrb7BRDlARIsACwGad5qhu8e-MVC7waZ4lS8pgcaHr3VGGgI1Hi8l7aEO5_d5nqD"/>
    <hyperlink ref="E13" r:id="rId4"/>
    <hyperlink ref="I13" display="https://www.submarino.com.br/produto/2586565420?loja=29894630000139&amp;epar=bp_pl_00_go_g35183&amp;opn=XMLGOOGLE&amp;WT.srch=1&amp;acc=d47a04c6f99456bc289220d5d0ff208d&amp;i=5f3cb97b49f937f625b60d71&amp;o=5fbbde8ff8e95eac3d838e69&amp;epar=bp_pl_00_go_g35183&amp;utm_medium=buscappc&amp;utm_"/>
    <hyperlink ref="M13" r:id="rId5"/>
    <hyperlink ref="E15" r:id="rId6"/>
    <hyperlink ref="M15" r:id="rId7"/>
  </hyperlinks>
  <pageMargins left="0.511811024" right="0.511811024" top="0.78740157499999996" bottom="0.78740157499999996" header="0.31496062000000002" footer="0.31496062000000002"/>
  <pageSetup paperSize="9" scale="36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9"/>
  <sheetViews>
    <sheetView showGridLines="0" view="pageBreakPreview" topLeftCell="A295" zoomScale="80" zoomScaleNormal="80" zoomScaleSheetLayoutView="80" workbookViewId="0">
      <selection activeCell="C318" sqref="C318"/>
    </sheetView>
  </sheetViews>
  <sheetFormatPr defaultColWidth="8.85546875" defaultRowHeight="15" x14ac:dyDescent="0.25"/>
  <cols>
    <col min="1" max="1" width="12.42578125" style="143" customWidth="1"/>
    <col min="2" max="2" width="14.7109375" style="143" customWidth="1"/>
    <col min="3" max="3" width="79.28515625" style="161" customWidth="1"/>
    <col min="4" max="4" width="10.42578125" style="143" customWidth="1"/>
    <col min="5" max="5" width="12.42578125" style="143" customWidth="1"/>
    <col min="6" max="6" width="14.85546875" style="143" customWidth="1"/>
    <col min="7" max="7" width="17.7109375" style="143" customWidth="1"/>
    <col min="8" max="8" width="17.85546875" style="143" customWidth="1"/>
    <col min="9" max="9" width="8.85546875" style="143"/>
    <col min="10" max="10" width="14.42578125" style="143" customWidth="1"/>
    <col min="11" max="256" width="8.85546875" style="143"/>
    <col min="257" max="257" width="12.42578125" style="143" customWidth="1"/>
    <col min="258" max="258" width="14.7109375" style="143" customWidth="1"/>
    <col min="259" max="259" width="76.42578125" style="143" customWidth="1"/>
    <col min="260" max="260" width="10.42578125" style="143" customWidth="1"/>
    <col min="261" max="261" width="12.42578125" style="143" customWidth="1"/>
    <col min="262" max="262" width="14.85546875" style="143" customWidth="1"/>
    <col min="263" max="263" width="17.7109375" style="143" customWidth="1"/>
    <col min="264" max="264" width="17.85546875" style="143" customWidth="1"/>
    <col min="265" max="265" width="8.85546875" style="143"/>
    <col min="266" max="266" width="14.42578125" style="143" customWidth="1"/>
    <col min="267" max="512" width="8.85546875" style="143"/>
    <col min="513" max="513" width="12.42578125" style="143" customWidth="1"/>
    <col min="514" max="514" width="14.7109375" style="143" customWidth="1"/>
    <col min="515" max="515" width="76.42578125" style="143" customWidth="1"/>
    <col min="516" max="516" width="10.42578125" style="143" customWidth="1"/>
    <col min="517" max="517" width="12.42578125" style="143" customWidth="1"/>
    <col min="518" max="518" width="14.85546875" style="143" customWidth="1"/>
    <col min="519" max="519" width="17.7109375" style="143" customWidth="1"/>
    <col min="520" max="520" width="17.85546875" style="143" customWidth="1"/>
    <col min="521" max="521" width="8.85546875" style="143"/>
    <col min="522" max="522" width="14.42578125" style="143" customWidth="1"/>
    <col min="523" max="768" width="8.85546875" style="143"/>
    <col min="769" max="769" width="12.42578125" style="143" customWidth="1"/>
    <col min="770" max="770" width="14.7109375" style="143" customWidth="1"/>
    <col min="771" max="771" width="76.42578125" style="143" customWidth="1"/>
    <col min="772" max="772" width="10.42578125" style="143" customWidth="1"/>
    <col min="773" max="773" width="12.42578125" style="143" customWidth="1"/>
    <col min="774" max="774" width="14.85546875" style="143" customWidth="1"/>
    <col min="775" max="775" width="17.7109375" style="143" customWidth="1"/>
    <col min="776" max="776" width="17.85546875" style="143" customWidth="1"/>
    <col min="777" max="777" width="8.85546875" style="143"/>
    <col min="778" max="778" width="14.42578125" style="143" customWidth="1"/>
    <col min="779" max="1024" width="8.85546875" style="143"/>
    <col min="1025" max="1025" width="12.42578125" style="143" customWidth="1"/>
    <col min="1026" max="1026" width="14.7109375" style="143" customWidth="1"/>
    <col min="1027" max="1027" width="76.42578125" style="143" customWidth="1"/>
    <col min="1028" max="1028" width="10.42578125" style="143" customWidth="1"/>
    <col min="1029" max="1029" width="12.42578125" style="143" customWidth="1"/>
    <col min="1030" max="1030" width="14.85546875" style="143" customWidth="1"/>
    <col min="1031" max="1031" width="17.7109375" style="143" customWidth="1"/>
    <col min="1032" max="1032" width="17.85546875" style="143" customWidth="1"/>
    <col min="1033" max="1033" width="8.85546875" style="143"/>
    <col min="1034" max="1034" width="14.42578125" style="143" customWidth="1"/>
    <col min="1035" max="1280" width="8.85546875" style="143"/>
    <col min="1281" max="1281" width="12.42578125" style="143" customWidth="1"/>
    <col min="1282" max="1282" width="14.7109375" style="143" customWidth="1"/>
    <col min="1283" max="1283" width="76.42578125" style="143" customWidth="1"/>
    <col min="1284" max="1284" width="10.42578125" style="143" customWidth="1"/>
    <col min="1285" max="1285" width="12.42578125" style="143" customWidth="1"/>
    <col min="1286" max="1286" width="14.85546875" style="143" customWidth="1"/>
    <col min="1287" max="1287" width="17.7109375" style="143" customWidth="1"/>
    <col min="1288" max="1288" width="17.85546875" style="143" customWidth="1"/>
    <col min="1289" max="1289" width="8.85546875" style="143"/>
    <col min="1290" max="1290" width="14.42578125" style="143" customWidth="1"/>
    <col min="1291" max="1536" width="8.85546875" style="143"/>
    <col min="1537" max="1537" width="12.42578125" style="143" customWidth="1"/>
    <col min="1538" max="1538" width="14.7109375" style="143" customWidth="1"/>
    <col min="1539" max="1539" width="76.42578125" style="143" customWidth="1"/>
    <col min="1540" max="1540" width="10.42578125" style="143" customWidth="1"/>
    <col min="1541" max="1541" width="12.42578125" style="143" customWidth="1"/>
    <col min="1542" max="1542" width="14.85546875" style="143" customWidth="1"/>
    <col min="1543" max="1543" width="17.7109375" style="143" customWidth="1"/>
    <col min="1544" max="1544" width="17.85546875" style="143" customWidth="1"/>
    <col min="1545" max="1545" width="8.85546875" style="143"/>
    <col min="1546" max="1546" width="14.42578125" style="143" customWidth="1"/>
    <col min="1547" max="1792" width="8.85546875" style="143"/>
    <col min="1793" max="1793" width="12.42578125" style="143" customWidth="1"/>
    <col min="1794" max="1794" width="14.7109375" style="143" customWidth="1"/>
    <col min="1795" max="1795" width="76.42578125" style="143" customWidth="1"/>
    <col min="1796" max="1796" width="10.42578125" style="143" customWidth="1"/>
    <col min="1797" max="1797" width="12.42578125" style="143" customWidth="1"/>
    <col min="1798" max="1798" width="14.85546875" style="143" customWidth="1"/>
    <col min="1799" max="1799" width="17.7109375" style="143" customWidth="1"/>
    <col min="1800" max="1800" width="17.85546875" style="143" customWidth="1"/>
    <col min="1801" max="1801" width="8.85546875" style="143"/>
    <col min="1802" max="1802" width="14.42578125" style="143" customWidth="1"/>
    <col min="1803" max="2048" width="8.85546875" style="143"/>
    <col min="2049" max="2049" width="12.42578125" style="143" customWidth="1"/>
    <col min="2050" max="2050" width="14.7109375" style="143" customWidth="1"/>
    <col min="2051" max="2051" width="76.42578125" style="143" customWidth="1"/>
    <col min="2052" max="2052" width="10.42578125" style="143" customWidth="1"/>
    <col min="2053" max="2053" width="12.42578125" style="143" customWidth="1"/>
    <col min="2054" max="2054" width="14.85546875" style="143" customWidth="1"/>
    <col min="2055" max="2055" width="17.7109375" style="143" customWidth="1"/>
    <col min="2056" max="2056" width="17.85546875" style="143" customWidth="1"/>
    <col min="2057" max="2057" width="8.85546875" style="143"/>
    <col min="2058" max="2058" width="14.42578125" style="143" customWidth="1"/>
    <col min="2059" max="2304" width="8.85546875" style="143"/>
    <col min="2305" max="2305" width="12.42578125" style="143" customWidth="1"/>
    <col min="2306" max="2306" width="14.7109375" style="143" customWidth="1"/>
    <col min="2307" max="2307" width="76.42578125" style="143" customWidth="1"/>
    <col min="2308" max="2308" width="10.42578125" style="143" customWidth="1"/>
    <col min="2309" max="2309" width="12.42578125" style="143" customWidth="1"/>
    <col min="2310" max="2310" width="14.85546875" style="143" customWidth="1"/>
    <col min="2311" max="2311" width="17.7109375" style="143" customWidth="1"/>
    <col min="2312" max="2312" width="17.85546875" style="143" customWidth="1"/>
    <col min="2313" max="2313" width="8.85546875" style="143"/>
    <col min="2314" max="2314" width="14.42578125" style="143" customWidth="1"/>
    <col min="2315" max="2560" width="8.85546875" style="143"/>
    <col min="2561" max="2561" width="12.42578125" style="143" customWidth="1"/>
    <col min="2562" max="2562" width="14.7109375" style="143" customWidth="1"/>
    <col min="2563" max="2563" width="76.42578125" style="143" customWidth="1"/>
    <col min="2564" max="2564" width="10.42578125" style="143" customWidth="1"/>
    <col min="2565" max="2565" width="12.42578125" style="143" customWidth="1"/>
    <col min="2566" max="2566" width="14.85546875" style="143" customWidth="1"/>
    <col min="2567" max="2567" width="17.7109375" style="143" customWidth="1"/>
    <col min="2568" max="2568" width="17.85546875" style="143" customWidth="1"/>
    <col min="2569" max="2569" width="8.85546875" style="143"/>
    <col min="2570" max="2570" width="14.42578125" style="143" customWidth="1"/>
    <col min="2571" max="2816" width="8.85546875" style="143"/>
    <col min="2817" max="2817" width="12.42578125" style="143" customWidth="1"/>
    <col min="2818" max="2818" width="14.7109375" style="143" customWidth="1"/>
    <col min="2819" max="2819" width="76.42578125" style="143" customWidth="1"/>
    <col min="2820" max="2820" width="10.42578125" style="143" customWidth="1"/>
    <col min="2821" max="2821" width="12.42578125" style="143" customWidth="1"/>
    <col min="2822" max="2822" width="14.85546875" style="143" customWidth="1"/>
    <col min="2823" max="2823" width="17.7109375" style="143" customWidth="1"/>
    <col min="2824" max="2824" width="17.85546875" style="143" customWidth="1"/>
    <col min="2825" max="2825" width="8.85546875" style="143"/>
    <col min="2826" max="2826" width="14.42578125" style="143" customWidth="1"/>
    <col min="2827" max="3072" width="8.85546875" style="143"/>
    <col min="3073" max="3073" width="12.42578125" style="143" customWidth="1"/>
    <col min="3074" max="3074" width="14.7109375" style="143" customWidth="1"/>
    <col min="3075" max="3075" width="76.42578125" style="143" customWidth="1"/>
    <col min="3076" max="3076" width="10.42578125" style="143" customWidth="1"/>
    <col min="3077" max="3077" width="12.42578125" style="143" customWidth="1"/>
    <col min="3078" max="3078" width="14.85546875" style="143" customWidth="1"/>
    <col min="3079" max="3079" width="17.7109375" style="143" customWidth="1"/>
    <col min="3080" max="3080" width="17.85546875" style="143" customWidth="1"/>
    <col min="3081" max="3081" width="8.85546875" style="143"/>
    <col min="3082" max="3082" width="14.42578125" style="143" customWidth="1"/>
    <col min="3083" max="3328" width="8.85546875" style="143"/>
    <col min="3329" max="3329" width="12.42578125" style="143" customWidth="1"/>
    <col min="3330" max="3330" width="14.7109375" style="143" customWidth="1"/>
    <col min="3331" max="3331" width="76.42578125" style="143" customWidth="1"/>
    <col min="3332" max="3332" width="10.42578125" style="143" customWidth="1"/>
    <col min="3333" max="3333" width="12.42578125" style="143" customWidth="1"/>
    <col min="3334" max="3334" width="14.85546875" style="143" customWidth="1"/>
    <col min="3335" max="3335" width="17.7109375" style="143" customWidth="1"/>
    <col min="3336" max="3336" width="17.85546875" style="143" customWidth="1"/>
    <col min="3337" max="3337" width="8.85546875" style="143"/>
    <col min="3338" max="3338" width="14.42578125" style="143" customWidth="1"/>
    <col min="3339" max="3584" width="8.85546875" style="143"/>
    <col min="3585" max="3585" width="12.42578125" style="143" customWidth="1"/>
    <col min="3586" max="3586" width="14.7109375" style="143" customWidth="1"/>
    <col min="3587" max="3587" width="76.42578125" style="143" customWidth="1"/>
    <col min="3588" max="3588" width="10.42578125" style="143" customWidth="1"/>
    <col min="3589" max="3589" width="12.42578125" style="143" customWidth="1"/>
    <col min="3590" max="3590" width="14.85546875" style="143" customWidth="1"/>
    <col min="3591" max="3591" width="17.7109375" style="143" customWidth="1"/>
    <col min="3592" max="3592" width="17.85546875" style="143" customWidth="1"/>
    <col min="3593" max="3593" width="8.85546875" style="143"/>
    <col min="3594" max="3594" width="14.42578125" style="143" customWidth="1"/>
    <col min="3595" max="3840" width="8.85546875" style="143"/>
    <col min="3841" max="3841" width="12.42578125" style="143" customWidth="1"/>
    <col min="3842" max="3842" width="14.7109375" style="143" customWidth="1"/>
    <col min="3843" max="3843" width="76.42578125" style="143" customWidth="1"/>
    <col min="3844" max="3844" width="10.42578125" style="143" customWidth="1"/>
    <col min="3845" max="3845" width="12.42578125" style="143" customWidth="1"/>
    <col min="3846" max="3846" width="14.85546875" style="143" customWidth="1"/>
    <col min="3847" max="3847" width="17.7109375" style="143" customWidth="1"/>
    <col min="3848" max="3848" width="17.85546875" style="143" customWidth="1"/>
    <col min="3849" max="3849" width="8.85546875" style="143"/>
    <col min="3850" max="3850" width="14.42578125" style="143" customWidth="1"/>
    <col min="3851" max="4096" width="8.85546875" style="143"/>
    <col min="4097" max="4097" width="12.42578125" style="143" customWidth="1"/>
    <col min="4098" max="4098" width="14.7109375" style="143" customWidth="1"/>
    <col min="4099" max="4099" width="76.42578125" style="143" customWidth="1"/>
    <col min="4100" max="4100" width="10.42578125" style="143" customWidth="1"/>
    <col min="4101" max="4101" width="12.42578125" style="143" customWidth="1"/>
    <col min="4102" max="4102" width="14.85546875" style="143" customWidth="1"/>
    <col min="4103" max="4103" width="17.7109375" style="143" customWidth="1"/>
    <col min="4104" max="4104" width="17.85546875" style="143" customWidth="1"/>
    <col min="4105" max="4105" width="8.85546875" style="143"/>
    <col min="4106" max="4106" width="14.42578125" style="143" customWidth="1"/>
    <col min="4107" max="4352" width="8.85546875" style="143"/>
    <col min="4353" max="4353" width="12.42578125" style="143" customWidth="1"/>
    <col min="4354" max="4354" width="14.7109375" style="143" customWidth="1"/>
    <col min="4355" max="4355" width="76.42578125" style="143" customWidth="1"/>
    <col min="4356" max="4356" width="10.42578125" style="143" customWidth="1"/>
    <col min="4357" max="4357" width="12.42578125" style="143" customWidth="1"/>
    <col min="4358" max="4358" width="14.85546875" style="143" customWidth="1"/>
    <col min="4359" max="4359" width="17.7109375" style="143" customWidth="1"/>
    <col min="4360" max="4360" width="17.85546875" style="143" customWidth="1"/>
    <col min="4361" max="4361" width="8.85546875" style="143"/>
    <col min="4362" max="4362" width="14.42578125" style="143" customWidth="1"/>
    <col min="4363" max="4608" width="8.85546875" style="143"/>
    <col min="4609" max="4609" width="12.42578125" style="143" customWidth="1"/>
    <col min="4610" max="4610" width="14.7109375" style="143" customWidth="1"/>
    <col min="4611" max="4611" width="76.42578125" style="143" customWidth="1"/>
    <col min="4612" max="4612" width="10.42578125" style="143" customWidth="1"/>
    <col min="4613" max="4613" width="12.42578125" style="143" customWidth="1"/>
    <col min="4614" max="4614" width="14.85546875" style="143" customWidth="1"/>
    <col min="4615" max="4615" width="17.7109375" style="143" customWidth="1"/>
    <col min="4616" max="4616" width="17.85546875" style="143" customWidth="1"/>
    <col min="4617" max="4617" width="8.85546875" style="143"/>
    <col min="4618" max="4618" width="14.42578125" style="143" customWidth="1"/>
    <col min="4619" max="4864" width="8.85546875" style="143"/>
    <col min="4865" max="4865" width="12.42578125" style="143" customWidth="1"/>
    <col min="4866" max="4866" width="14.7109375" style="143" customWidth="1"/>
    <col min="4867" max="4867" width="76.42578125" style="143" customWidth="1"/>
    <col min="4868" max="4868" width="10.42578125" style="143" customWidth="1"/>
    <col min="4869" max="4869" width="12.42578125" style="143" customWidth="1"/>
    <col min="4870" max="4870" width="14.85546875" style="143" customWidth="1"/>
    <col min="4871" max="4871" width="17.7109375" style="143" customWidth="1"/>
    <col min="4872" max="4872" width="17.85546875" style="143" customWidth="1"/>
    <col min="4873" max="4873" width="8.85546875" style="143"/>
    <col min="4874" max="4874" width="14.42578125" style="143" customWidth="1"/>
    <col min="4875" max="5120" width="8.85546875" style="143"/>
    <col min="5121" max="5121" width="12.42578125" style="143" customWidth="1"/>
    <col min="5122" max="5122" width="14.7109375" style="143" customWidth="1"/>
    <col min="5123" max="5123" width="76.42578125" style="143" customWidth="1"/>
    <col min="5124" max="5124" width="10.42578125" style="143" customWidth="1"/>
    <col min="5125" max="5125" width="12.42578125" style="143" customWidth="1"/>
    <col min="5126" max="5126" width="14.85546875" style="143" customWidth="1"/>
    <col min="5127" max="5127" width="17.7109375" style="143" customWidth="1"/>
    <col min="5128" max="5128" width="17.85546875" style="143" customWidth="1"/>
    <col min="5129" max="5129" width="8.85546875" style="143"/>
    <col min="5130" max="5130" width="14.42578125" style="143" customWidth="1"/>
    <col min="5131" max="5376" width="8.85546875" style="143"/>
    <col min="5377" max="5377" width="12.42578125" style="143" customWidth="1"/>
    <col min="5378" max="5378" width="14.7109375" style="143" customWidth="1"/>
    <col min="5379" max="5379" width="76.42578125" style="143" customWidth="1"/>
    <col min="5380" max="5380" width="10.42578125" style="143" customWidth="1"/>
    <col min="5381" max="5381" width="12.42578125" style="143" customWidth="1"/>
    <col min="5382" max="5382" width="14.85546875" style="143" customWidth="1"/>
    <col min="5383" max="5383" width="17.7109375" style="143" customWidth="1"/>
    <col min="5384" max="5384" width="17.85546875" style="143" customWidth="1"/>
    <col min="5385" max="5385" width="8.85546875" style="143"/>
    <col min="5386" max="5386" width="14.42578125" style="143" customWidth="1"/>
    <col min="5387" max="5632" width="8.85546875" style="143"/>
    <col min="5633" max="5633" width="12.42578125" style="143" customWidth="1"/>
    <col min="5634" max="5634" width="14.7109375" style="143" customWidth="1"/>
    <col min="5635" max="5635" width="76.42578125" style="143" customWidth="1"/>
    <col min="5636" max="5636" width="10.42578125" style="143" customWidth="1"/>
    <col min="5637" max="5637" width="12.42578125" style="143" customWidth="1"/>
    <col min="5638" max="5638" width="14.85546875" style="143" customWidth="1"/>
    <col min="5639" max="5639" width="17.7109375" style="143" customWidth="1"/>
    <col min="5640" max="5640" width="17.85546875" style="143" customWidth="1"/>
    <col min="5641" max="5641" width="8.85546875" style="143"/>
    <col min="5642" max="5642" width="14.42578125" style="143" customWidth="1"/>
    <col min="5643" max="5888" width="8.85546875" style="143"/>
    <col min="5889" max="5889" width="12.42578125" style="143" customWidth="1"/>
    <col min="5890" max="5890" width="14.7109375" style="143" customWidth="1"/>
    <col min="5891" max="5891" width="76.42578125" style="143" customWidth="1"/>
    <col min="5892" max="5892" width="10.42578125" style="143" customWidth="1"/>
    <col min="5893" max="5893" width="12.42578125" style="143" customWidth="1"/>
    <col min="5894" max="5894" width="14.85546875" style="143" customWidth="1"/>
    <col min="5895" max="5895" width="17.7109375" style="143" customWidth="1"/>
    <col min="5896" max="5896" width="17.85546875" style="143" customWidth="1"/>
    <col min="5897" max="5897" width="8.85546875" style="143"/>
    <col min="5898" max="5898" width="14.42578125" style="143" customWidth="1"/>
    <col min="5899" max="6144" width="8.85546875" style="143"/>
    <col min="6145" max="6145" width="12.42578125" style="143" customWidth="1"/>
    <col min="6146" max="6146" width="14.7109375" style="143" customWidth="1"/>
    <col min="6147" max="6147" width="76.42578125" style="143" customWidth="1"/>
    <col min="6148" max="6148" width="10.42578125" style="143" customWidth="1"/>
    <col min="6149" max="6149" width="12.42578125" style="143" customWidth="1"/>
    <col min="6150" max="6150" width="14.85546875" style="143" customWidth="1"/>
    <col min="6151" max="6151" width="17.7109375" style="143" customWidth="1"/>
    <col min="6152" max="6152" width="17.85546875" style="143" customWidth="1"/>
    <col min="6153" max="6153" width="8.85546875" style="143"/>
    <col min="6154" max="6154" width="14.42578125" style="143" customWidth="1"/>
    <col min="6155" max="6400" width="8.85546875" style="143"/>
    <col min="6401" max="6401" width="12.42578125" style="143" customWidth="1"/>
    <col min="6402" max="6402" width="14.7109375" style="143" customWidth="1"/>
    <col min="6403" max="6403" width="76.42578125" style="143" customWidth="1"/>
    <col min="6404" max="6404" width="10.42578125" style="143" customWidth="1"/>
    <col min="6405" max="6405" width="12.42578125" style="143" customWidth="1"/>
    <col min="6406" max="6406" width="14.85546875" style="143" customWidth="1"/>
    <col min="6407" max="6407" width="17.7109375" style="143" customWidth="1"/>
    <col min="6408" max="6408" width="17.85546875" style="143" customWidth="1"/>
    <col min="6409" max="6409" width="8.85546875" style="143"/>
    <col min="6410" max="6410" width="14.42578125" style="143" customWidth="1"/>
    <col min="6411" max="6656" width="8.85546875" style="143"/>
    <col min="6657" max="6657" width="12.42578125" style="143" customWidth="1"/>
    <col min="6658" max="6658" width="14.7109375" style="143" customWidth="1"/>
    <col min="6659" max="6659" width="76.42578125" style="143" customWidth="1"/>
    <col min="6660" max="6660" width="10.42578125" style="143" customWidth="1"/>
    <col min="6661" max="6661" width="12.42578125" style="143" customWidth="1"/>
    <col min="6662" max="6662" width="14.85546875" style="143" customWidth="1"/>
    <col min="6663" max="6663" width="17.7109375" style="143" customWidth="1"/>
    <col min="6664" max="6664" width="17.85546875" style="143" customWidth="1"/>
    <col min="6665" max="6665" width="8.85546875" style="143"/>
    <col min="6666" max="6666" width="14.42578125" style="143" customWidth="1"/>
    <col min="6667" max="6912" width="8.85546875" style="143"/>
    <col min="6913" max="6913" width="12.42578125" style="143" customWidth="1"/>
    <col min="6914" max="6914" width="14.7109375" style="143" customWidth="1"/>
    <col min="6915" max="6915" width="76.42578125" style="143" customWidth="1"/>
    <col min="6916" max="6916" width="10.42578125" style="143" customWidth="1"/>
    <col min="6917" max="6917" width="12.42578125" style="143" customWidth="1"/>
    <col min="6918" max="6918" width="14.85546875" style="143" customWidth="1"/>
    <col min="6919" max="6919" width="17.7109375" style="143" customWidth="1"/>
    <col min="6920" max="6920" width="17.85546875" style="143" customWidth="1"/>
    <col min="6921" max="6921" width="8.85546875" style="143"/>
    <col min="6922" max="6922" width="14.42578125" style="143" customWidth="1"/>
    <col min="6923" max="7168" width="8.85546875" style="143"/>
    <col min="7169" max="7169" width="12.42578125" style="143" customWidth="1"/>
    <col min="7170" max="7170" width="14.7109375" style="143" customWidth="1"/>
    <col min="7171" max="7171" width="76.42578125" style="143" customWidth="1"/>
    <col min="7172" max="7172" width="10.42578125" style="143" customWidth="1"/>
    <col min="7173" max="7173" width="12.42578125" style="143" customWidth="1"/>
    <col min="7174" max="7174" width="14.85546875" style="143" customWidth="1"/>
    <col min="7175" max="7175" width="17.7109375" style="143" customWidth="1"/>
    <col min="7176" max="7176" width="17.85546875" style="143" customWidth="1"/>
    <col min="7177" max="7177" width="8.85546875" style="143"/>
    <col min="7178" max="7178" width="14.42578125" style="143" customWidth="1"/>
    <col min="7179" max="7424" width="8.85546875" style="143"/>
    <col min="7425" max="7425" width="12.42578125" style="143" customWidth="1"/>
    <col min="7426" max="7426" width="14.7109375" style="143" customWidth="1"/>
    <col min="7427" max="7427" width="76.42578125" style="143" customWidth="1"/>
    <col min="7428" max="7428" width="10.42578125" style="143" customWidth="1"/>
    <col min="7429" max="7429" width="12.42578125" style="143" customWidth="1"/>
    <col min="7430" max="7430" width="14.85546875" style="143" customWidth="1"/>
    <col min="7431" max="7431" width="17.7109375" style="143" customWidth="1"/>
    <col min="7432" max="7432" width="17.85546875" style="143" customWidth="1"/>
    <col min="7433" max="7433" width="8.85546875" style="143"/>
    <col min="7434" max="7434" width="14.42578125" style="143" customWidth="1"/>
    <col min="7435" max="7680" width="8.85546875" style="143"/>
    <col min="7681" max="7681" width="12.42578125" style="143" customWidth="1"/>
    <col min="7682" max="7682" width="14.7109375" style="143" customWidth="1"/>
    <col min="7683" max="7683" width="76.42578125" style="143" customWidth="1"/>
    <col min="7684" max="7684" width="10.42578125" style="143" customWidth="1"/>
    <col min="7685" max="7685" width="12.42578125" style="143" customWidth="1"/>
    <col min="7686" max="7686" width="14.85546875" style="143" customWidth="1"/>
    <col min="7687" max="7687" width="17.7109375" style="143" customWidth="1"/>
    <col min="7688" max="7688" width="17.85546875" style="143" customWidth="1"/>
    <col min="7689" max="7689" width="8.85546875" style="143"/>
    <col min="7690" max="7690" width="14.42578125" style="143" customWidth="1"/>
    <col min="7691" max="7936" width="8.85546875" style="143"/>
    <col min="7937" max="7937" width="12.42578125" style="143" customWidth="1"/>
    <col min="7938" max="7938" width="14.7109375" style="143" customWidth="1"/>
    <col min="7939" max="7939" width="76.42578125" style="143" customWidth="1"/>
    <col min="7940" max="7940" width="10.42578125" style="143" customWidth="1"/>
    <col min="7941" max="7941" width="12.42578125" style="143" customWidth="1"/>
    <col min="7942" max="7942" width="14.85546875" style="143" customWidth="1"/>
    <col min="7943" max="7943" width="17.7109375" style="143" customWidth="1"/>
    <col min="7944" max="7944" width="17.85546875" style="143" customWidth="1"/>
    <col min="7945" max="7945" width="8.85546875" style="143"/>
    <col min="7946" max="7946" width="14.42578125" style="143" customWidth="1"/>
    <col min="7947" max="8192" width="8.85546875" style="143"/>
    <col min="8193" max="8193" width="12.42578125" style="143" customWidth="1"/>
    <col min="8194" max="8194" width="14.7109375" style="143" customWidth="1"/>
    <col min="8195" max="8195" width="76.42578125" style="143" customWidth="1"/>
    <col min="8196" max="8196" width="10.42578125" style="143" customWidth="1"/>
    <col min="8197" max="8197" width="12.42578125" style="143" customWidth="1"/>
    <col min="8198" max="8198" width="14.85546875" style="143" customWidth="1"/>
    <col min="8199" max="8199" width="17.7109375" style="143" customWidth="1"/>
    <col min="8200" max="8200" width="17.85546875" style="143" customWidth="1"/>
    <col min="8201" max="8201" width="8.85546875" style="143"/>
    <col min="8202" max="8202" width="14.42578125" style="143" customWidth="1"/>
    <col min="8203" max="8448" width="8.85546875" style="143"/>
    <col min="8449" max="8449" width="12.42578125" style="143" customWidth="1"/>
    <col min="8450" max="8450" width="14.7109375" style="143" customWidth="1"/>
    <col min="8451" max="8451" width="76.42578125" style="143" customWidth="1"/>
    <col min="8452" max="8452" width="10.42578125" style="143" customWidth="1"/>
    <col min="8453" max="8453" width="12.42578125" style="143" customWidth="1"/>
    <col min="8454" max="8454" width="14.85546875" style="143" customWidth="1"/>
    <col min="8455" max="8455" width="17.7109375" style="143" customWidth="1"/>
    <col min="8456" max="8456" width="17.85546875" style="143" customWidth="1"/>
    <col min="8457" max="8457" width="8.85546875" style="143"/>
    <col min="8458" max="8458" width="14.42578125" style="143" customWidth="1"/>
    <col min="8459" max="8704" width="8.85546875" style="143"/>
    <col min="8705" max="8705" width="12.42578125" style="143" customWidth="1"/>
    <col min="8706" max="8706" width="14.7109375" style="143" customWidth="1"/>
    <col min="8707" max="8707" width="76.42578125" style="143" customWidth="1"/>
    <col min="8708" max="8708" width="10.42578125" style="143" customWidth="1"/>
    <col min="8709" max="8709" width="12.42578125" style="143" customWidth="1"/>
    <col min="8710" max="8710" width="14.85546875" style="143" customWidth="1"/>
    <col min="8711" max="8711" width="17.7109375" style="143" customWidth="1"/>
    <col min="8712" max="8712" width="17.85546875" style="143" customWidth="1"/>
    <col min="8713" max="8713" width="8.85546875" style="143"/>
    <col min="8714" max="8714" width="14.42578125" style="143" customWidth="1"/>
    <col min="8715" max="8960" width="8.85546875" style="143"/>
    <col min="8961" max="8961" width="12.42578125" style="143" customWidth="1"/>
    <col min="8962" max="8962" width="14.7109375" style="143" customWidth="1"/>
    <col min="8963" max="8963" width="76.42578125" style="143" customWidth="1"/>
    <col min="8964" max="8964" width="10.42578125" style="143" customWidth="1"/>
    <col min="8965" max="8965" width="12.42578125" style="143" customWidth="1"/>
    <col min="8966" max="8966" width="14.85546875" style="143" customWidth="1"/>
    <col min="8967" max="8967" width="17.7109375" style="143" customWidth="1"/>
    <col min="8968" max="8968" width="17.85546875" style="143" customWidth="1"/>
    <col min="8969" max="8969" width="8.85546875" style="143"/>
    <col min="8970" max="8970" width="14.42578125" style="143" customWidth="1"/>
    <col min="8971" max="9216" width="8.85546875" style="143"/>
    <col min="9217" max="9217" width="12.42578125" style="143" customWidth="1"/>
    <col min="9218" max="9218" width="14.7109375" style="143" customWidth="1"/>
    <col min="9219" max="9219" width="76.42578125" style="143" customWidth="1"/>
    <col min="9220" max="9220" width="10.42578125" style="143" customWidth="1"/>
    <col min="9221" max="9221" width="12.42578125" style="143" customWidth="1"/>
    <col min="9222" max="9222" width="14.85546875" style="143" customWidth="1"/>
    <col min="9223" max="9223" width="17.7109375" style="143" customWidth="1"/>
    <col min="9224" max="9224" width="17.85546875" style="143" customWidth="1"/>
    <col min="9225" max="9225" width="8.85546875" style="143"/>
    <col min="9226" max="9226" width="14.42578125" style="143" customWidth="1"/>
    <col min="9227" max="9472" width="8.85546875" style="143"/>
    <col min="9473" max="9473" width="12.42578125" style="143" customWidth="1"/>
    <col min="9474" max="9474" width="14.7109375" style="143" customWidth="1"/>
    <col min="9475" max="9475" width="76.42578125" style="143" customWidth="1"/>
    <col min="9476" max="9476" width="10.42578125" style="143" customWidth="1"/>
    <col min="9477" max="9477" width="12.42578125" style="143" customWidth="1"/>
    <col min="9478" max="9478" width="14.85546875" style="143" customWidth="1"/>
    <col min="9479" max="9479" width="17.7109375" style="143" customWidth="1"/>
    <col min="9480" max="9480" width="17.85546875" style="143" customWidth="1"/>
    <col min="9481" max="9481" width="8.85546875" style="143"/>
    <col min="9482" max="9482" width="14.42578125" style="143" customWidth="1"/>
    <col min="9483" max="9728" width="8.85546875" style="143"/>
    <col min="9729" max="9729" width="12.42578125" style="143" customWidth="1"/>
    <col min="9730" max="9730" width="14.7109375" style="143" customWidth="1"/>
    <col min="9731" max="9731" width="76.42578125" style="143" customWidth="1"/>
    <col min="9732" max="9732" width="10.42578125" style="143" customWidth="1"/>
    <col min="9733" max="9733" width="12.42578125" style="143" customWidth="1"/>
    <col min="9734" max="9734" width="14.85546875" style="143" customWidth="1"/>
    <col min="9735" max="9735" width="17.7109375" style="143" customWidth="1"/>
    <col min="9736" max="9736" width="17.85546875" style="143" customWidth="1"/>
    <col min="9737" max="9737" width="8.85546875" style="143"/>
    <col min="9738" max="9738" width="14.42578125" style="143" customWidth="1"/>
    <col min="9739" max="9984" width="8.85546875" style="143"/>
    <col min="9985" max="9985" width="12.42578125" style="143" customWidth="1"/>
    <col min="9986" max="9986" width="14.7109375" style="143" customWidth="1"/>
    <col min="9987" max="9987" width="76.42578125" style="143" customWidth="1"/>
    <col min="9988" max="9988" width="10.42578125" style="143" customWidth="1"/>
    <col min="9989" max="9989" width="12.42578125" style="143" customWidth="1"/>
    <col min="9990" max="9990" width="14.85546875" style="143" customWidth="1"/>
    <col min="9991" max="9991" width="17.7109375" style="143" customWidth="1"/>
    <col min="9992" max="9992" width="17.85546875" style="143" customWidth="1"/>
    <col min="9993" max="9993" width="8.85546875" style="143"/>
    <col min="9994" max="9994" width="14.42578125" style="143" customWidth="1"/>
    <col min="9995" max="10240" width="8.85546875" style="143"/>
    <col min="10241" max="10241" width="12.42578125" style="143" customWidth="1"/>
    <col min="10242" max="10242" width="14.7109375" style="143" customWidth="1"/>
    <col min="10243" max="10243" width="76.42578125" style="143" customWidth="1"/>
    <col min="10244" max="10244" width="10.42578125" style="143" customWidth="1"/>
    <col min="10245" max="10245" width="12.42578125" style="143" customWidth="1"/>
    <col min="10246" max="10246" width="14.85546875" style="143" customWidth="1"/>
    <col min="10247" max="10247" width="17.7109375" style="143" customWidth="1"/>
    <col min="10248" max="10248" width="17.85546875" style="143" customWidth="1"/>
    <col min="10249" max="10249" width="8.85546875" style="143"/>
    <col min="10250" max="10250" width="14.42578125" style="143" customWidth="1"/>
    <col min="10251" max="10496" width="8.85546875" style="143"/>
    <col min="10497" max="10497" width="12.42578125" style="143" customWidth="1"/>
    <col min="10498" max="10498" width="14.7109375" style="143" customWidth="1"/>
    <col min="10499" max="10499" width="76.42578125" style="143" customWidth="1"/>
    <col min="10500" max="10500" width="10.42578125" style="143" customWidth="1"/>
    <col min="10501" max="10501" width="12.42578125" style="143" customWidth="1"/>
    <col min="10502" max="10502" width="14.85546875" style="143" customWidth="1"/>
    <col min="10503" max="10503" width="17.7109375" style="143" customWidth="1"/>
    <col min="10504" max="10504" width="17.85546875" style="143" customWidth="1"/>
    <col min="10505" max="10505" width="8.85546875" style="143"/>
    <col min="10506" max="10506" width="14.42578125" style="143" customWidth="1"/>
    <col min="10507" max="10752" width="8.85546875" style="143"/>
    <col min="10753" max="10753" width="12.42578125" style="143" customWidth="1"/>
    <col min="10754" max="10754" width="14.7109375" style="143" customWidth="1"/>
    <col min="10755" max="10755" width="76.42578125" style="143" customWidth="1"/>
    <col min="10756" max="10756" width="10.42578125" style="143" customWidth="1"/>
    <col min="10757" max="10757" width="12.42578125" style="143" customWidth="1"/>
    <col min="10758" max="10758" width="14.85546875" style="143" customWidth="1"/>
    <col min="10759" max="10759" width="17.7109375" style="143" customWidth="1"/>
    <col min="10760" max="10760" width="17.85546875" style="143" customWidth="1"/>
    <col min="10761" max="10761" width="8.85546875" style="143"/>
    <col min="10762" max="10762" width="14.42578125" style="143" customWidth="1"/>
    <col min="10763" max="11008" width="8.85546875" style="143"/>
    <col min="11009" max="11009" width="12.42578125" style="143" customWidth="1"/>
    <col min="11010" max="11010" width="14.7109375" style="143" customWidth="1"/>
    <col min="11011" max="11011" width="76.42578125" style="143" customWidth="1"/>
    <col min="11012" max="11012" width="10.42578125" style="143" customWidth="1"/>
    <col min="11013" max="11013" width="12.42578125" style="143" customWidth="1"/>
    <col min="11014" max="11014" width="14.85546875" style="143" customWidth="1"/>
    <col min="11015" max="11015" width="17.7109375" style="143" customWidth="1"/>
    <col min="11016" max="11016" width="17.85546875" style="143" customWidth="1"/>
    <col min="11017" max="11017" width="8.85546875" style="143"/>
    <col min="11018" max="11018" width="14.42578125" style="143" customWidth="1"/>
    <col min="11019" max="11264" width="8.85546875" style="143"/>
    <col min="11265" max="11265" width="12.42578125" style="143" customWidth="1"/>
    <col min="11266" max="11266" width="14.7109375" style="143" customWidth="1"/>
    <col min="11267" max="11267" width="76.42578125" style="143" customWidth="1"/>
    <col min="11268" max="11268" width="10.42578125" style="143" customWidth="1"/>
    <col min="11269" max="11269" width="12.42578125" style="143" customWidth="1"/>
    <col min="11270" max="11270" width="14.85546875" style="143" customWidth="1"/>
    <col min="11271" max="11271" width="17.7109375" style="143" customWidth="1"/>
    <col min="11272" max="11272" width="17.85546875" style="143" customWidth="1"/>
    <col min="11273" max="11273" width="8.85546875" style="143"/>
    <col min="11274" max="11274" width="14.42578125" style="143" customWidth="1"/>
    <col min="11275" max="11520" width="8.85546875" style="143"/>
    <col min="11521" max="11521" width="12.42578125" style="143" customWidth="1"/>
    <col min="11522" max="11522" width="14.7109375" style="143" customWidth="1"/>
    <col min="11523" max="11523" width="76.42578125" style="143" customWidth="1"/>
    <col min="11524" max="11524" width="10.42578125" style="143" customWidth="1"/>
    <col min="11525" max="11525" width="12.42578125" style="143" customWidth="1"/>
    <col min="11526" max="11526" width="14.85546875" style="143" customWidth="1"/>
    <col min="11527" max="11527" width="17.7109375" style="143" customWidth="1"/>
    <col min="11528" max="11528" width="17.85546875" style="143" customWidth="1"/>
    <col min="11529" max="11529" width="8.85546875" style="143"/>
    <col min="11530" max="11530" width="14.42578125" style="143" customWidth="1"/>
    <col min="11531" max="11776" width="8.85546875" style="143"/>
    <col min="11777" max="11777" width="12.42578125" style="143" customWidth="1"/>
    <col min="11778" max="11778" width="14.7109375" style="143" customWidth="1"/>
    <col min="11779" max="11779" width="76.42578125" style="143" customWidth="1"/>
    <col min="11780" max="11780" width="10.42578125" style="143" customWidth="1"/>
    <col min="11781" max="11781" width="12.42578125" style="143" customWidth="1"/>
    <col min="11782" max="11782" width="14.85546875" style="143" customWidth="1"/>
    <col min="11783" max="11783" width="17.7109375" style="143" customWidth="1"/>
    <col min="11784" max="11784" width="17.85546875" style="143" customWidth="1"/>
    <col min="11785" max="11785" width="8.85546875" style="143"/>
    <col min="11786" max="11786" width="14.42578125" style="143" customWidth="1"/>
    <col min="11787" max="12032" width="8.85546875" style="143"/>
    <col min="12033" max="12033" width="12.42578125" style="143" customWidth="1"/>
    <col min="12034" max="12034" width="14.7109375" style="143" customWidth="1"/>
    <col min="12035" max="12035" width="76.42578125" style="143" customWidth="1"/>
    <col min="12036" max="12036" width="10.42578125" style="143" customWidth="1"/>
    <col min="12037" max="12037" width="12.42578125" style="143" customWidth="1"/>
    <col min="12038" max="12038" width="14.85546875" style="143" customWidth="1"/>
    <col min="12039" max="12039" width="17.7109375" style="143" customWidth="1"/>
    <col min="12040" max="12040" width="17.85546875" style="143" customWidth="1"/>
    <col min="12041" max="12041" width="8.85546875" style="143"/>
    <col min="12042" max="12042" width="14.42578125" style="143" customWidth="1"/>
    <col min="12043" max="12288" width="8.85546875" style="143"/>
    <col min="12289" max="12289" width="12.42578125" style="143" customWidth="1"/>
    <col min="12290" max="12290" width="14.7109375" style="143" customWidth="1"/>
    <col min="12291" max="12291" width="76.42578125" style="143" customWidth="1"/>
    <col min="12292" max="12292" width="10.42578125" style="143" customWidth="1"/>
    <col min="12293" max="12293" width="12.42578125" style="143" customWidth="1"/>
    <col min="12294" max="12294" width="14.85546875" style="143" customWidth="1"/>
    <col min="12295" max="12295" width="17.7109375" style="143" customWidth="1"/>
    <col min="12296" max="12296" width="17.85546875" style="143" customWidth="1"/>
    <col min="12297" max="12297" width="8.85546875" style="143"/>
    <col min="12298" max="12298" width="14.42578125" style="143" customWidth="1"/>
    <col min="12299" max="12544" width="8.85546875" style="143"/>
    <col min="12545" max="12545" width="12.42578125" style="143" customWidth="1"/>
    <col min="12546" max="12546" width="14.7109375" style="143" customWidth="1"/>
    <col min="12547" max="12547" width="76.42578125" style="143" customWidth="1"/>
    <col min="12548" max="12548" width="10.42578125" style="143" customWidth="1"/>
    <col min="12549" max="12549" width="12.42578125" style="143" customWidth="1"/>
    <col min="12550" max="12550" width="14.85546875" style="143" customWidth="1"/>
    <col min="12551" max="12551" width="17.7109375" style="143" customWidth="1"/>
    <col min="12552" max="12552" width="17.85546875" style="143" customWidth="1"/>
    <col min="12553" max="12553" width="8.85546875" style="143"/>
    <col min="12554" max="12554" width="14.42578125" style="143" customWidth="1"/>
    <col min="12555" max="12800" width="8.85546875" style="143"/>
    <col min="12801" max="12801" width="12.42578125" style="143" customWidth="1"/>
    <col min="12802" max="12802" width="14.7109375" style="143" customWidth="1"/>
    <col min="12803" max="12803" width="76.42578125" style="143" customWidth="1"/>
    <col min="12804" max="12804" width="10.42578125" style="143" customWidth="1"/>
    <col min="12805" max="12805" width="12.42578125" style="143" customWidth="1"/>
    <col min="12806" max="12806" width="14.85546875" style="143" customWidth="1"/>
    <col min="12807" max="12807" width="17.7109375" style="143" customWidth="1"/>
    <col min="12808" max="12808" width="17.85546875" style="143" customWidth="1"/>
    <col min="12809" max="12809" width="8.85546875" style="143"/>
    <col min="12810" max="12810" width="14.42578125" style="143" customWidth="1"/>
    <col min="12811" max="13056" width="8.85546875" style="143"/>
    <col min="13057" max="13057" width="12.42578125" style="143" customWidth="1"/>
    <col min="13058" max="13058" width="14.7109375" style="143" customWidth="1"/>
    <col min="13059" max="13059" width="76.42578125" style="143" customWidth="1"/>
    <col min="13060" max="13060" width="10.42578125" style="143" customWidth="1"/>
    <col min="13061" max="13061" width="12.42578125" style="143" customWidth="1"/>
    <col min="13062" max="13062" width="14.85546875" style="143" customWidth="1"/>
    <col min="13063" max="13063" width="17.7109375" style="143" customWidth="1"/>
    <col min="13064" max="13064" width="17.85546875" style="143" customWidth="1"/>
    <col min="13065" max="13065" width="8.85546875" style="143"/>
    <col min="13066" max="13066" width="14.42578125" style="143" customWidth="1"/>
    <col min="13067" max="13312" width="8.85546875" style="143"/>
    <col min="13313" max="13313" width="12.42578125" style="143" customWidth="1"/>
    <col min="13314" max="13314" width="14.7109375" style="143" customWidth="1"/>
    <col min="13315" max="13315" width="76.42578125" style="143" customWidth="1"/>
    <col min="13316" max="13316" width="10.42578125" style="143" customWidth="1"/>
    <col min="13317" max="13317" width="12.42578125" style="143" customWidth="1"/>
    <col min="13318" max="13318" width="14.85546875" style="143" customWidth="1"/>
    <col min="13319" max="13319" width="17.7109375" style="143" customWidth="1"/>
    <col min="13320" max="13320" width="17.85546875" style="143" customWidth="1"/>
    <col min="13321" max="13321" width="8.85546875" style="143"/>
    <col min="13322" max="13322" width="14.42578125" style="143" customWidth="1"/>
    <col min="13323" max="13568" width="8.85546875" style="143"/>
    <col min="13569" max="13569" width="12.42578125" style="143" customWidth="1"/>
    <col min="13570" max="13570" width="14.7109375" style="143" customWidth="1"/>
    <col min="13571" max="13571" width="76.42578125" style="143" customWidth="1"/>
    <col min="13572" max="13572" width="10.42578125" style="143" customWidth="1"/>
    <col min="13573" max="13573" width="12.42578125" style="143" customWidth="1"/>
    <col min="13574" max="13574" width="14.85546875" style="143" customWidth="1"/>
    <col min="13575" max="13575" width="17.7109375" style="143" customWidth="1"/>
    <col min="13576" max="13576" width="17.85546875" style="143" customWidth="1"/>
    <col min="13577" max="13577" width="8.85546875" style="143"/>
    <col min="13578" max="13578" width="14.42578125" style="143" customWidth="1"/>
    <col min="13579" max="13824" width="8.85546875" style="143"/>
    <col min="13825" max="13825" width="12.42578125" style="143" customWidth="1"/>
    <col min="13826" max="13826" width="14.7109375" style="143" customWidth="1"/>
    <col min="13827" max="13827" width="76.42578125" style="143" customWidth="1"/>
    <col min="13828" max="13828" width="10.42578125" style="143" customWidth="1"/>
    <col min="13829" max="13829" width="12.42578125" style="143" customWidth="1"/>
    <col min="13830" max="13830" width="14.85546875" style="143" customWidth="1"/>
    <col min="13831" max="13831" width="17.7109375" style="143" customWidth="1"/>
    <col min="13832" max="13832" width="17.85546875" style="143" customWidth="1"/>
    <col min="13833" max="13833" width="8.85546875" style="143"/>
    <col min="13834" max="13834" width="14.42578125" style="143" customWidth="1"/>
    <col min="13835" max="14080" width="8.85546875" style="143"/>
    <col min="14081" max="14081" width="12.42578125" style="143" customWidth="1"/>
    <col min="14082" max="14082" width="14.7109375" style="143" customWidth="1"/>
    <col min="14083" max="14083" width="76.42578125" style="143" customWidth="1"/>
    <col min="14084" max="14084" width="10.42578125" style="143" customWidth="1"/>
    <col min="14085" max="14085" width="12.42578125" style="143" customWidth="1"/>
    <col min="14086" max="14086" width="14.85546875" style="143" customWidth="1"/>
    <col min="14087" max="14087" width="17.7109375" style="143" customWidth="1"/>
    <col min="14088" max="14088" width="17.85546875" style="143" customWidth="1"/>
    <col min="14089" max="14089" width="8.85546875" style="143"/>
    <col min="14090" max="14090" width="14.42578125" style="143" customWidth="1"/>
    <col min="14091" max="14336" width="8.85546875" style="143"/>
    <col min="14337" max="14337" width="12.42578125" style="143" customWidth="1"/>
    <col min="14338" max="14338" width="14.7109375" style="143" customWidth="1"/>
    <col min="14339" max="14339" width="76.42578125" style="143" customWidth="1"/>
    <col min="14340" max="14340" width="10.42578125" style="143" customWidth="1"/>
    <col min="14341" max="14341" width="12.42578125" style="143" customWidth="1"/>
    <col min="14342" max="14342" width="14.85546875" style="143" customWidth="1"/>
    <col min="14343" max="14343" width="17.7109375" style="143" customWidth="1"/>
    <col min="14344" max="14344" width="17.85546875" style="143" customWidth="1"/>
    <col min="14345" max="14345" width="8.85546875" style="143"/>
    <col min="14346" max="14346" width="14.42578125" style="143" customWidth="1"/>
    <col min="14347" max="14592" width="8.85546875" style="143"/>
    <col min="14593" max="14593" width="12.42578125" style="143" customWidth="1"/>
    <col min="14594" max="14594" width="14.7109375" style="143" customWidth="1"/>
    <col min="14595" max="14595" width="76.42578125" style="143" customWidth="1"/>
    <col min="14596" max="14596" width="10.42578125" style="143" customWidth="1"/>
    <col min="14597" max="14597" width="12.42578125" style="143" customWidth="1"/>
    <col min="14598" max="14598" width="14.85546875" style="143" customWidth="1"/>
    <col min="14599" max="14599" width="17.7109375" style="143" customWidth="1"/>
    <col min="14600" max="14600" width="17.85546875" style="143" customWidth="1"/>
    <col min="14601" max="14601" width="8.85546875" style="143"/>
    <col min="14602" max="14602" width="14.42578125" style="143" customWidth="1"/>
    <col min="14603" max="14848" width="8.85546875" style="143"/>
    <col min="14849" max="14849" width="12.42578125" style="143" customWidth="1"/>
    <col min="14850" max="14850" width="14.7109375" style="143" customWidth="1"/>
    <col min="14851" max="14851" width="76.42578125" style="143" customWidth="1"/>
    <col min="14852" max="14852" width="10.42578125" style="143" customWidth="1"/>
    <col min="14853" max="14853" width="12.42578125" style="143" customWidth="1"/>
    <col min="14854" max="14854" width="14.85546875" style="143" customWidth="1"/>
    <col min="14855" max="14855" width="17.7109375" style="143" customWidth="1"/>
    <col min="14856" max="14856" width="17.85546875" style="143" customWidth="1"/>
    <col min="14857" max="14857" width="8.85546875" style="143"/>
    <col min="14858" max="14858" width="14.42578125" style="143" customWidth="1"/>
    <col min="14859" max="15104" width="8.85546875" style="143"/>
    <col min="15105" max="15105" width="12.42578125" style="143" customWidth="1"/>
    <col min="15106" max="15106" width="14.7109375" style="143" customWidth="1"/>
    <col min="15107" max="15107" width="76.42578125" style="143" customWidth="1"/>
    <col min="15108" max="15108" width="10.42578125" style="143" customWidth="1"/>
    <col min="15109" max="15109" width="12.42578125" style="143" customWidth="1"/>
    <col min="15110" max="15110" width="14.85546875" style="143" customWidth="1"/>
    <col min="15111" max="15111" width="17.7109375" style="143" customWidth="1"/>
    <col min="15112" max="15112" width="17.85546875" style="143" customWidth="1"/>
    <col min="15113" max="15113" width="8.85546875" style="143"/>
    <col min="15114" max="15114" width="14.42578125" style="143" customWidth="1"/>
    <col min="15115" max="15360" width="8.85546875" style="143"/>
    <col min="15361" max="15361" width="12.42578125" style="143" customWidth="1"/>
    <col min="15362" max="15362" width="14.7109375" style="143" customWidth="1"/>
    <col min="15363" max="15363" width="76.42578125" style="143" customWidth="1"/>
    <col min="15364" max="15364" width="10.42578125" style="143" customWidth="1"/>
    <col min="15365" max="15365" width="12.42578125" style="143" customWidth="1"/>
    <col min="15366" max="15366" width="14.85546875" style="143" customWidth="1"/>
    <col min="15367" max="15367" width="17.7109375" style="143" customWidth="1"/>
    <col min="15368" max="15368" width="17.85546875" style="143" customWidth="1"/>
    <col min="15369" max="15369" width="8.85546875" style="143"/>
    <col min="15370" max="15370" width="14.42578125" style="143" customWidth="1"/>
    <col min="15371" max="15616" width="8.85546875" style="143"/>
    <col min="15617" max="15617" width="12.42578125" style="143" customWidth="1"/>
    <col min="15618" max="15618" width="14.7109375" style="143" customWidth="1"/>
    <col min="15619" max="15619" width="76.42578125" style="143" customWidth="1"/>
    <col min="15620" max="15620" width="10.42578125" style="143" customWidth="1"/>
    <col min="15621" max="15621" width="12.42578125" style="143" customWidth="1"/>
    <col min="15622" max="15622" width="14.85546875" style="143" customWidth="1"/>
    <col min="15623" max="15623" width="17.7109375" style="143" customWidth="1"/>
    <col min="15624" max="15624" width="17.85546875" style="143" customWidth="1"/>
    <col min="15625" max="15625" width="8.85546875" style="143"/>
    <col min="15626" max="15626" width="14.42578125" style="143" customWidth="1"/>
    <col min="15627" max="15872" width="8.85546875" style="143"/>
    <col min="15873" max="15873" width="12.42578125" style="143" customWidth="1"/>
    <col min="15874" max="15874" width="14.7109375" style="143" customWidth="1"/>
    <col min="15875" max="15875" width="76.42578125" style="143" customWidth="1"/>
    <col min="15876" max="15876" width="10.42578125" style="143" customWidth="1"/>
    <col min="15877" max="15877" width="12.42578125" style="143" customWidth="1"/>
    <col min="15878" max="15878" width="14.85546875" style="143" customWidth="1"/>
    <col min="15879" max="15879" width="17.7109375" style="143" customWidth="1"/>
    <col min="15880" max="15880" width="17.85546875" style="143" customWidth="1"/>
    <col min="15881" max="15881" width="8.85546875" style="143"/>
    <col min="15882" max="15882" width="14.42578125" style="143" customWidth="1"/>
    <col min="15883" max="16128" width="8.85546875" style="143"/>
    <col min="16129" max="16129" width="12.42578125" style="143" customWidth="1"/>
    <col min="16130" max="16130" width="14.7109375" style="143" customWidth="1"/>
    <col min="16131" max="16131" width="76.42578125" style="143" customWidth="1"/>
    <col min="16132" max="16132" width="10.42578125" style="143" customWidth="1"/>
    <col min="16133" max="16133" width="12.42578125" style="143" customWidth="1"/>
    <col min="16134" max="16134" width="14.85546875" style="143" customWidth="1"/>
    <col min="16135" max="16135" width="17.7109375" style="143" customWidth="1"/>
    <col min="16136" max="16136" width="17.85546875" style="143" customWidth="1"/>
    <col min="16137" max="16137" width="8.85546875" style="143"/>
    <col min="16138" max="16138" width="14.42578125" style="143" customWidth="1"/>
    <col min="16139" max="16384" width="8.85546875" style="143"/>
  </cols>
  <sheetData>
    <row r="1" spans="1:8" ht="30.75" customHeight="1" x14ac:dyDescent="0.25">
      <c r="A1" s="335" t="str">
        <f>'PLANILHA ORÇAMENTÁRIA'!A1:I1</f>
        <v xml:space="preserve">ASSOCIAÇÃO DE BENEFICÊNCIA E CULTURA DE JOÃO NEIVA </v>
      </c>
      <c r="B1" s="336"/>
      <c r="C1" s="336"/>
      <c r="D1" s="336"/>
      <c r="E1" s="336"/>
      <c r="F1" s="336"/>
      <c r="G1" s="336"/>
    </row>
    <row r="2" spans="1:8" ht="23.25" customHeight="1" x14ac:dyDescent="0.25">
      <c r="A2" s="144" t="s">
        <v>318</v>
      </c>
      <c r="B2" s="258" t="str">
        <f>'PLANILHA ORÇAMENTÁRIA'!B2:G2</f>
        <v>REFORMA PARCIAL DA COBERTURA DO HOSPITAL MATERNIDADE SAGRADO CORAÇÃO DE MARIA</v>
      </c>
      <c r="C2" s="259"/>
      <c r="D2" s="260"/>
      <c r="E2" s="337" t="s">
        <v>340</v>
      </c>
      <c r="F2" s="338"/>
      <c r="G2" s="339"/>
    </row>
    <row r="3" spans="1:8" ht="15.6" customHeight="1" x14ac:dyDescent="0.25">
      <c r="A3" s="145" t="s">
        <v>319</v>
      </c>
      <c r="B3" s="343" t="s">
        <v>320</v>
      </c>
      <c r="C3" s="343"/>
      <c r="D3" s="344"/>
      <c r="E3" s="340"/>
      <c r="F3" s="341"/>
      <c r="G3" s="342"/>
    </row>
    <row r="4" spans="1:8" ht="14.45" customHeight="1" x14ac:dyDescent="0.25">
      <c r="A4" s="345"/>
      <c r="B4" s="346"/>
      <c r="C4" s="346"/>
      <c r="D4" s="347"/>
      <c r="E4" s="340"/>
      <c r="F4" s="341"/>
      <c r="G4" s="342"/>
    </row>
    <row r="5" spans="1:8" ht="26.25" x14ac:dyDescent="0.25">
      <c r="A5" s="348" t="s">
        <v>322</v>
      </c>
      <c r="B5" s="349"/>
      <c r="C5" s="349"/>
      <c r="D5" s="349"/>
      <c r="E5" s="349"/>
      <c r="F5" s="349"/>
      <c r="G5" s="350"/>
    </row>
    <row r="6" spans="1:8" ht="18.75" x14ac:dyDescent="0.25">
      <c r="A6" s="304" t="s">
        <v>28</v>
      </c>
      <c r="B6" s="306" t="s">
        <v>15</v>
      </c>
      <c r="C6" s="308" t="s">
        <v>461</v>
      </c>
      <c r="D6" s="308"/>
      <c r="E6" s="308"/>
      <c r="F6" s="308"/>
      <c r="G6" s="309"/>
      <c r="H6" s="310" t="s">
        <v>104</v>
      </c>
    </row>
    <row r="7" spans="1:8" x14ac:dyDescent="0.25">
      <c r="A7" s="305"/>
      <c r="B7" s="307"/>
      <c r="C7" s="312" t="s">
        <v>458</v>
      </c>
      <c r="D7" s="313"/>
      <c r="E7" s="313"/>
      <c r="F7" s="313"/>
      <c r="G7" s="314"/>
      <c r="H7" s="311"/>
    </row>
    <row r="8" spans="1:8" x14ac:dyDescent="0.25">
      <c r="A8" s="315" t="s">
        <v>146</v>
      </c>
      <c r="B8" s="146" t="s">
        <v>323</v>
      </c>
      <c r="C8" s="147" t="s">
        <v>324</v>
      </c>
      <c r="D8" s="146" t="s">
        <v>325</v>
      </c>
      <c r="E8" s="146" t="s">
        <v>326</v>
      </c>
      <c r="F8" s="146" t="s">
        <v>327</v>
      </c>
      <c r="G8" s="148" t="s">
        <v>328</v>
      </c>
    </row>
    <row r="9" spans="1:8" x14ac:dyDescent="0.25">
      <c r="A9" s="316"/>
      <c r="B9" s="149">
        <v>1214</v>
      </c>
      <c r="C9" s="165" t="s">
        <v>557</v>
      </c>
      <c r="D9" s="149" t="s">
        <v>335</v>
      </c>
      <c r="E9" s="149">
        <v>0.5</v>
      </c>
      <c r="F9" s="149">
        <v>23.94</v>
      </c>
      <c r="G9" s="169">
        <f>E9*F9</f>
        <v>11.97</v>
      </c>
    </row>
    <row r="10" spans="1:8" x14ac:dyDescent="0.25">
      <c r="A10" s="316"/>
      <c r="B10" s="149">
        <v>6127</v>
      </c>
      <c r="C10" s="165" t="s">
        <v>558</v>
      </c>
      <c r="D10" s="149" t="s">
        <v>335</v>
      </c>
      <c r="E10" s="149">
        <v>0.5</v>
      </c>
      <c r="F10" s="149">
        <v>17.11</v>
      </c>
      <c r="G10" s="169">
        <f>E10*F10</f>
        <v>8.5549999999999997</v>
      </c>
    </row>
    <row r="11" spans="1:8" x14ac:dyDescent="0.25">
      <c r="A11" s="316"/>
      <c r="B11" s="146" t="s">
        <v>323</v>
      </c>
      <c r="C11" s="147" t="s">
        <v>329</v>
      </c>
      <c r="D11" s="146" t="s">
        <v>325</v>
      </c>
      <c r="E11" s="146" t="s">
        <v>326</v>
      </c>
      <c r="F11" s="146" t="s">
        <v>327</v>
      </c>
      <c r="G11" s="148" t="s">
        <v>328</v>
      </c>
    </row>
    <row r="12" spans="1:8" x14ac:dyDescent="0.25">
      <c r="A12" s="316"/>
      <c r="B12" s="149">
        <v>4491</v>
      </c>
      <c r="C12" s="165" t="s">
        <v>463</v>
      </c>
      <c r="D12" s="149" t="s">
        <v>465</v>
      </c>
      <c r="E12" s="149">
        <v>1.5</v>
      </c>
      <c r="F12" s="149">
        <v>8.02</v>
      </c>
      <c r="G12" s="169">
        <f>E12*F12</f>
        <v>12.03</v>
      </c>
    </row>
    <row r="13" spans="1:8" x14ac:dyDescent="0.25">
      <c r="A13" s="316"/>
      <c r="B13" s="149">
        <v>4509</v>
      </c>
      <c r="C13" s="165" t="s">
        <v>464</v>
      </c>
      <c r="D13" s="149" t="s">
        <v>465</v>
      </c>
      <c r="E13" s="149">
        <v>0.25</v>
      </c>
      <c r="F13" s="149">
        <v>4.07</v>
      </c>
      <c r="G13" s="169">
        <f>E13*F13</f>
        <v>1.0175000000000001</v>
      </c>
    </row>
    <row r="14" spans="1:8" ht="30" x14ac:dyDescent="0.25">
      <c r="A14" s="316"/>
      <c r="B14" s="149" t="s">
        <v>559</v>
      </c>
      <c r="C14" s="165" t="s">
        <v>459</v>
      </c>
      <c r="D14" s="149" t="s">
        <v>460</v>
      </c>
      <c r="E14" s="149">
        <v>1</v>
      </c>
      <c r="F14" s="149">
        <v>400</v>
      </c>
      <c r="G14" s="169">
        <f>E14*F14</f>
        <v>400</v>
      </c>
    </row>
    <row r="15" spans="1:8" x14ac:dyDescent="0.25">
      <c r="A15" s="316"/>
      <c r="B15" s="149">
        <v>5061</v>
      </c>
      <c r="C15" s="165" t="s">
        <v>466</v>
      </c>
      <c r="D15" s="149" t="s">
        <v>467</v>
      </c>
      <c r="E15" s="149">
        <v>0.125</v>
      </c>
      <c r="F15" s="149">
        <v>20</v>
      </c>
      <c r="G15" s="169">
        <f>E15*F15</f>
        <v>2.5</v>
      </c>
    </row>
    <row r="16" spans="1:8" x14ac:dyDescent="0.25">
      <c r="A16" s="316"/>
      <c r="B16" s="146" t="s">
        <v>323</v>
      </c>
      <c r="C16" s="147" t="s">
        <v>330</v>
      </c>
      <c r="D16" s="146" t="s">
        <v>325</v>
      </c>
      <c r="E16" s="146" t="s">
        <v>326</v>
      </c>
      <c r="F16" s="146" t="s">
        <v>327</v>
      </c>
      <c r="G16" s="148" t="s">
        <v>328</v>
      </c>
    </row>
    <row r="17" spans="1:8" x14ac:dyDescent="0.25">
      <c r="A17" s="316"/>
      <c r="B17" s="149"/>
      <c r="C17" s="150"/>
      <c r="D17" s="149"/>
      <c r="E17" s="149"/>
      <c r="F17" s="151"/>
      <c r="G17" s="169">
        <f>E17*F17</f>
        <v>0</v>
      </c>
    </row>
    <row r="18" spans="1:8" x14ac:dyDescent="0.25">
      <c r="A18" s="316"/>
      <c r="B18" s="152"/>
      <c r="C18" s="153"/>
      <c r="D18" s="152"/>
      <c r="E18" s="154"/>
      <c r="F18" s="167"/>
      <c r="G18" s="169">
        <f>E18*F18</f>
        <v>0</v>
      </c>
    </row>
    <row r="19" spans="1:8" x14ac:dyDescent="0.25">
      <c r="A19" s="316"/>
      <c r="B19" s="318" t="s">
        <v>331</v>
      </c>
      <c r="C19" s="319"/>
      <c r="D19" s="319"/>
      <c r="E19" s="319"/>
      <c r="F19" s="320"/>
      <c r="G19" s="170">
        <f>SUM(G9:G10)</f>
        <v>20.524999999999999</v>
      </c>
    </row>
    <row r="20" spans="1:8" x14ac:dyDescent="0.25">
      <c r="A20" s="316"/>
      <c r="B20" s="318" t="s">
        <v>332</v>
      </c>
      <c r="C20" s="319"/>
      <c r="D20" s="319"/>
      <c r="E20" s="319"/>
      <c r="F20" s="320"/>
      <c r="G20" s="170">
        <f>SUM(G12:G15)</f>
        <v>415.54750000000001</v>
      </c>
    </row>
    <row r="21" spans="1:8" x14ac:dyDescent="0.25">
      <c r="A21" s="316"/>
      <c r="B21" s="318" t="s">
        <v>333</v>
      </c>
      <c r="C21" s="319"/>
      <c r="D21" s="319"/>
      <c r="E21" s="319"/>
      <c r="F21" s="320"/>
      <c r="G21" s="170">
        <f>SUM(G17:G18)</f>
        <v>0</v>
      </c>
    </row>
    <row r="22" spans="1:8" x14ac:dyDescent="0.25">
      <c r="A22" s="317"/>
      <c r="B22" s="322" t="s">
        <v>334</v>
      </c>
      <c r="C22" s="323"/>
      <c r="D22" s="323"/>
      <c r="E22" s="323"/>
      <c r="F22" s="324"/>
      <c r="G22" s="171">
        <f>G19+G20+G21</f>
        <v>436.07249999999999</v>
      </c>
      <c r="H22" s="155"/>
    </row>
    <row r="23" spans="1:8" x14ac:dyDescent="0.25">
      <c r="A23" s="214"/>
      <c r="B23" s="215"/>
      <c r="C23" s="216"/>
      <c r="D23" s="216"/>
      <c r="E23" s="216"/>
      <c r="F23" s="216"/>
      <c r="G23" s="219"/>
      <c r="H23" s="155"/>
    </row>
    <row r="24" spans="1:8" ht="18.75" x14ac:dyDescent="0.25">
      <c r="A24" s="304" t="s">
        <v>343</v>
      </c>
      <c r="B24" s="306" t="s">
        <v>15</v>
      </c>
      <c r="C24" s="308" t="s">
        <v>457</v>
      </c>
      <c r="D24" s="308"/>
      <c r="E24" s="308"/>
      <c r="F24" s="308"/>
      <c r="G24" s="309"/>
      <c r="H24" s="310" t="s">
        <v>368</v>
      </c>
    </row>
    <row r="25" spans="1:8" x14ac:dyDescent="0.25">
      <c r="A25" s="305"/>
      <c r="B25" s="307"/>
      <c r="C25" s="329" t="s">
        <v>469</v>
      </c>
      <c r="D25" s="313"/>
      <c r="E25" s="313"/>
      <c r="F25" s="313"/>
      <c r="G25" s="314"/>
      <c r="H25" s="311"/>
    </row>
    <row r="26" spans="1:8" x14ac:dyDescent="0.25">
      <c r="A26" s="315" t="s">
        <v>146</v>
      </c>
      <c r="B26" s="146" t="s">
        <v>323</v>
      </c>
      <c r="C26" s="147" t="s">
        <v>324</v>
      </c>
      <c r="D26" s="146" t="s">
        <v>325</v>
      </c>
      <c r="E26" s="146" t="s">
        <v>326</v>
      </c>
      <c r="F26" s="146" t="s">
        <v>327</v>
      </c>
      <c r="G26" s="148" t="s">
        <v>328</v>
      </c>
    </row>
    <row r="27" spans="1:8" x14ac:dyDescent="0.25">
      <c r="A27" s="316"/>
      <c r="B27" s="149">
        <v>40818</v>
      </c>
      <c r="C27" s="165" t="s">
        <v>560</v>
      </c>
      <c r="D27" s="149" t="s">
        <v>468</v>
      </c>
      <c r="E27" s="149">
        <v>3</v>
      </c>
      <c r="F27" s="178">
        <v>6224.81</v>
      </c>
      <c r="G27" s="169">
        <f>E27*F27</f>
        <v>18674.43</v>
      </c>
    </row>
    <row r="28" spans="1:8" x14ac:dyDescent="0.25">
      <c r="A28" s="316"/>
      <c r="B28" s="149">
        <v>2706</v>
      </c>
      <c r="C28" s="165" t="s">
        <v>561</v>
      </c>
      <c r="D28" s="149" t="s">
        <v>111</v>
      </c>
      <c r="E28" s="149">
        <v>24</v>
      </c>
      <c r="F28" s="149">
        <v>127.2</v>
      </c>
      <c r="G28" s="169">
        <f>E28*F28</f>
        <v>3052.8</v>
      </c>
    </row>
    <row r="29" spans="1:8" x14ac:dyDescent="0.25">
      <c r="A29" s="316"/>
      <c r="B29" s="149"/>
      <c r="C29" s="236" t="s">
        <v>546</v>
      </c>
      <c r="D29" s="149"/>
      <c r="E29" s="149"/>
      <c r="F29" s="149"/>
      <c r="G29" s="169"/>
    </row>
    <row r="30" spans="1:8" x14ac:dyDescent="0.25">
      <c r="A30" s="316"/>
      <c r="B30" s="146" t="s">
        <v>323</v>
      </c>
      <c r="C30" s="147" t="s">
        <v>329</v>
      </c>
      <c r="D30" s="146" t="s">
        <v>325</v>
      </c>
      <c r="E30" s="146" t="s">
        <v>326</v>
      </c>
      <c r="F30" s="146" t="s">
        <v>327</v>
      </c>
      <c r="G30" s="148" t="s">
        <v>328</v>
      </c>
    </row>
    <row r="31" spans="1:8" x14ac:dyDescent="0.25">
      <c r="A31" s="316"/>
      <c r="B31" s="149"/>
      <c r="C31" s="166"/>
      <c r="D31" s="149"/>
      <c r="E31" s="149"/>
      <c r="F31" s="149"/>
      <c r="G31" s="164"/>
    </row>
    <row r="32" spans="1:8" x14ac:dyDescent="0.25">
      <c r="A32" s="316"/>
      <c r="B32" s="146" t="s">
        <v>323</v>
      </c>
      <c r="C32" s="147" t="s">
        <v>330</v>
      </c>
      <c r="D32" s="146" t="s">
        <v>325</v>
      </c>
      <c r="E32" s="146" t="s">
        <v>326</v>
      </c>
      <c r="F32" s="146" t="s">
        <v>327</v>
      </c>
      <c r="G32" s="148" t="s">
        <v>328</v>
      </c>
    </row>
    <row r="33" spans="1:8" x14ac:dyDescent="0.25">
      <c r="A33" s="316"/>
      <c r="B33" s="149"/>
      <c r="C33" s="150"/>
      <c r="D33" s="149"/>
      <c r="E33" s="149"/>
      <c r="F33" s="151"/>
      <c r="G33" s="169">
        <f>E33*F33</f>
        <v>0</v>
      </c>
    </row>
    <row r="34" spans="1:8" x14ac:dyDescent="0.25">
      <c r="A34" s="316"/>
      <c r="B34" s="152"/>
      <c r="C34" s="153"/>
      <c r="D34" s="152"/>
      <c r="E34" s="154"/>
      <c r="F34" s="167"/>
      <c r="G34" s="169">
        <f>E34*F34</f>
        <v>0</v>
      </c>
    </row>
    <row r="35" spans="1:8" x14ac:dyDescent="0.25">
      <c r="A35" s="316"/>
      <c r="B35" s="318" t="s">
        <v>331</v>
      </c>
      <c r="C35" s="319"/>
      <c r="D35" s="319"/>
      <c r="E35" s="319"/>
      <c r="F35" s="320"/>
      <c r="G35" s="170">
        <f>SUM(G27:G28)</f>
        <v>21727.23</v>
      </c>
    </row>
    <row r="36" spans="1:8" x14ac:dyDescent="0.25">
      <c r="A36" s="316"/>
      <c r="B36" s="318" t="s">
        <v>332</v>
      </c>
      <c r="C36" s="319"/>
      <c r="D36" s="319"/>
      <c r="E36" s="319"/>
      <c r="F36" s="320"/>
      <c r="G36" s="170">
        <f>SUM(G31:G31)</f>
        <v>0</v>
      </c>
    </row>
    <row r="37" spans="1:8" x14ac:dyDescent="0.25">
      <c r="A37" s="316"/>
      <c r="B37" s="318" t="s">
        <v>333</v>
      </c>
      <c r="C37" s="319"/>
      <c r="D37" s="319"/>
      <c r="E37" s="319"/>
      <c r="F37" s="320"/>
      <c r="G37" s="170">
        <f>SUM(G33:G34)</f>
        <v>0</v>
      </c>
    </row>
    <row r="38" spans="1:8" x14ac:dyDescent="0.25">
      <c r="A38" s="317"/>
      <c r="B38" s="322" t="s">
        <v>334</v>
      </c>
      <c r="C38" s="323"/>
      <c r="D38" s="323"/>
      <c r="E38" s="323"/>
      <c r="F38" s="324"/>
      <c r="G38" s="171">
        <f>G35+G36+G37</f>
        <v>21727.23</v>
      </c>
      <c r="H38" s="155"/>
    </row>
    <row r="39" spans="1:8" x14ac:dyDescent="0.25">
      <c r="A39" s="214"/>
      <c r="B39" s="215"/>
      <c r="C39" s="216"/>
      <c r="D39" s="216"/>
      <c r="E39" s="216"/>
      <c r="F39" s="216"/>
      <c r="G39" s="219"/>
      <c r="H39" s="155"/>
    </row>
    <row r="40" spans="1:8" ht="21" customHeight="1" x14ac:dyDescent="0.25">
      <c r="A40" s="304" t="s">
        <v>349</v>
      </c>
      <c r="B40" s="306" t="s">
        <v>303</v>
      </c>
      <c r="C40" s="308" t="s">
        <v>388</v>
      </c>
      <c r="D40" s="308"/>
      <c r="E40" s="308"/>
      <c r="F40" s="308"/>
      <c r="G40" s="309"/>
      <c r="H40" s="310" t="s">
        <v>369</v>
      </c>
    </row>
    <row r="41" spans="1:8" ht="17.25" customHeight="1" x14ac:dyDescent="0.25">
      <c r="A41" s="305"/>
      <c r="B41" s="307"/>
      <c r="C41" s="312" t="s">
        <v>376</v>
      </c>
      <c r="D41" s="313"/>
      <c r="E41" s="313"/>
      <c r="F41" s="313"/>
      <c r="G41" s="314"/>
      <c r="H41" s="311"/>
    </row>
    <row r="42" spans="1:8" x14ac:dyDescent="0.25">
      <c r="A42" s="315" t="s">
        <v>146</v>
      </c>
      <c r="B42" s="146" t="s">
        <v>323</v>
      </c>
      <c r="C42" s="147" t="s">
        <v>324</v>
      </c>
      <c r="D42" s="146" t="s">
        <v>325</v>
      </c>
      <c r="E42" s="146" t="s">
        <v>326</v>
      </c>
      <c r="F42" s="146" t="s">
        <v>327</v>
      </c>
      <c r="G42" s="148" t="s">
        <v>328</v>
      </c>
    </row>
    <row r="43" spans="1:8" x14ac:dyDescent="0.25">
      <c r="A43" s="316"/>
      <c r="B43" s="149">
        <v>44499</v>
      </c>
      <c r="C43" s="165" t="s">
        <v>562</v>
      </c>
      <c r="D43" s="149" t="s">
        <v>335</v>
      </c>
      <c r="E43" s="149">
        <v>0.28199999999999997</v>
      </c>
      <c r="F43" s="149">
        <v>17.11</v>
      </c>
      <c r="G43" s="169">
        <f>E43*F43</f>
        <v>4.8250199999999994</v>
      </c>
    </row>
    <row r="44" spans="1:8" x14ac:dyDescent="0.25">
      <c r="A44" s="316"/>
      <c r="B44" s="149">
        <v>12869</v>
      </c>
      <c r="C44" s="165" t="s">
        <v>563</v>
      </c>
      <c r="D44" s="149" t="s">
        <v>335</v>
      </c>
      <c r="E44" s="149">
        <v>0.188</v>
      </c>
      <c r="F44" s="149">
        <v>23.64</v>
      </c>
      <c r="G44" s="169">
        <f>E44*F44</f>
        <v>4.4443200000000003</v>
      </c>
    </row>
    <row r="45" spans="1:8" x14ac:dyDescent="0.25">
      <c r="A45" s="316"/>
      <c r="B45" s="146" t="s">
        <v>323</v>
      </c>
      <c r="C45" s="147" t="s">
        <v>329</v>
      </c>
      <c r="D45" s="146" t="s">
        <v>325</v>
      </c>
      <c r="E45" s="146" t="s">
        <v>326</v>
      </c>
      <c r="F45" s="146" t="s">
        <v>327</v>
      </c>
      <c r="G45" s="148" t="s">
        <v>328</v>
      </c>
    </row>
    <row r="46" spans="1:8" x14ac:dyDescent="0.25">
      <c r="A46" s="316"/>
      <c r="B46" s="149"/>
      <c r="C46" s="166"/>
      <c r="D46" s="149"/>
      <c r="E46" s="149"/>
      <c r="F46" s="149"/>
      <c r="G46" s="164"/>
    </row>
    <row r="47" spans="1:8" x14ac:dyDescent="0.25">
      <c r="A47" s="316"/>
      <c r="B47" s="146" t="s">
        <v>323</v>
      </c>
      <c r="C47" s="147" t="s">
        <v>330</v>
      </c>
      <c r="D47" s="146" t="s">
        <v>325</v>
      </c>
      <c r="E47" s="146" t="s">
        <v>326</v>
      </c>
      <c r="F47" s="146" t="s">
        <v>327</v>
      </c>
      <c r="G47" s="148" t="s">
        <v>328</v>
      </c>
    </row>
    <row r="48" spans="1:8" ht="30" x14ac:dyDescent="0.25">
      <c r="A48" s="316"/>
      <c r="B48" s="149">
        <v>93281</v>
      </c>
      <c r="C48" s="150" t="s">
        <v>380</v>
      </c>
      <c r="D48" s="149" t="s">
        <v>381</v>
      </c>
      <c r="E48" s="149" t="s">
        <v>382</v>
      </c>
      <c r="F48" s="151">
        <v>32.909999999999997</v>
      </c>
      <c r="G48" s="169">
        <f>E48*F48</f>
        <v>0.43441199999999996</v>
      </c>
    </row>
    <row r="49" spans="1:8" ht="30" x14ac:dyDescent="0.25">
      <c r="A49" s="316"/>
      <c r="B49" s="252">
        <v>93282</v>
      </c>
      <c r="C49" s="153" t="s">
        <v>384</v>
      </c>
      <c r="D49" s="152" t="s">
        <v>385</v>
      </c>
      <c r="E49" s="154" t="s">
        <v>386</v>
      </c>
      <c r="F49" s="251">
        <v>32.020000000000003</v>
      </c>
      <c r="G49" s="169">
        <f>E49*F49</f>
        <v>0.5859660000000001</v>
      </c>
    </row>
    <row r="50" spans="1:8" x14ac:dyDescent="0.25">
      <c r="A50" s="316"/>
      <c r="B50" s="318" t="s">
        <v>331</v>
      </c>
      <c r="C50" s="319"/>
      <c r="D50" s="319"/>
      <c r="E50" s="319"/>
      <c r="F50" s="320"/>
      <c r="G50" s="170">
        <f>SUM(G43:G44)</f>
        <v>9.2693399999999997</v>
      </c>
    </row>
    <row r="51" spans="1:8" x14ac:dyDescent="0.25">
      <c r="A51" s="316"/>
      <c r="B51" s="318" t="s">
        <v>332</v>
      </c>
      <c r="C51" s="319"/>
      <c r="D51" s="319"/>
      <c r="E51" s="319"/>
      <c r="F51" s="320"/>
      <c r="G51" s="170">
        <f>SUM(G46:G46)</f>
        <v>0</v>
      </c>
    </row>
    <row r="52" spans="1:8" x14ac:dyDescent="0.25">
      <c r="A52" s="316"/>
      <c r="B52" s="318" t="s">
        <v>333</v>
      </c>
      <c r="C52" s="319"/>
      <c r="D52" s="319"/>
      <c r="E52" s="319"/>
      <c r="F52" s="320"/>
      <c r="G52" s="170">
        <f>SUM(G48:G49)</f>
        <v>1.020378</v>
      </c>
    </row>
    <row r="53" spans="1:8" x14ac:dyDescent="0.25">
      <c r="A53" s="317"/>
      <c r="B53" s="322" t="s">
        <v>334</v>
      </c>
      <c r="C53" s="323"/>
      <c r="D53" s="323"/>
      <c r="E53" s="323"/>
      <c r="F53" s="324"/>
      <c r="G53" s="171">
        <f>G50+G51+G52</f>
        <v>10.289718000000001</v>
      </c>
      <c r="H53" s="155"/>
    </row>
    <row r="54" spans="1:8" x14ac:dyDescent="0.25">
      <c r="A54" s="156"/>
      <c r="B54" s="157"/>
      <c r="C54" s="158"/>
      <c r="D54" s="159"/>
      <c r="E54" s="159"/>
      <c r="F54" s="159"/>
      <c r="G54" s="160"/>
    </row>
    <row r="55" spans="1:8" ht="18.75" x14ac:dyDescent="0.25">
      <c r="A55" s="304" t="s">
        <v>472</v>
      </c>
      <c r="B55" s="306" t="s">
        <v>107</v>
      </c>
      <c r="C55" s="308" t="s">
        <v>473</v>
      </c>
      <c r="D55" s="308"/>
      <c r="E55" s="308"/>
      <c r="F55" s="308"/>
      <c r="G55" s="309"/>
      <c r="H55" s="310" t="s">
        <v>370</v>
      </c>
    </row>
    <row r="56" spans="1:8" x14ac:dyDescent="0.25">
      <c r="A56" s="305"/>
      <c r="B56" s="307"/>
      <c r="C56" s="312" t="s">
        <v>474</v>
      </c>
      <c r="D56" s="313"/>
      <c r="E56" s="313"/>
      <c r="F56" s="313"/>
      <c r="G56" s="314"/>
      <c r="H56" s="311"/>
    </row>
    <row r="57" spans="1:8" x14ac:dyDescent="0.25">
      <c r="A57" s="315" t="s">
        <v>146</v>
      </c>
      <c r="B57" s="146" t="s">
        <v>323</v>
      </c>
      <c r="C57" s="147" t="s">
        <v>324</v>
      </c>
      <c r="D57" s="146" t="s">
        <v>325</v>
      </c>
      <c r="E57" s="146" t="s">
        <v>326</v>
      </c>
      <c r="F57" s="146" t="s">
        <v>327</v>
      </c>
      <c r="G57" s="148" t="s">
        <v>328</v>
      </c>
    </row>
    <row r="58" spans="1:8" x14ac:dyDescent="0.25">
      <c r="A58" s="316"/>
      <c r="B58" s="149">
        <v>88267</v>
      </c>
      <c r="C58" s="165" t="s">
        <v>564</v>
      </c>
      <c r="D58" s="149" t="s">
        <v>335</v>
      </c>
      <c r="E58" s="149">
        <v>1</v>
      </c>
      <c r="F58" s="149">
        <v>30.99</v>
      </c>
      <c r="G58" s="169">
        <f>E58*F58</f>
        <v>30.99</v>
      </c>
    </row>
    <row r="59" spans="1:8" ht="30" x14ac:dyDescent="0.25">
      <c r="A59" s="316"/>
      <c r="B59" s="149">
        <v>88248</v>
      </c>
      <c r="C59" s="165" t="s">
        <v>565</v>
      </c>
      <c r="D59" s="149" t="s">
        <v>335</v>
      </c>
      <c r="E59" s="149">
        <v>1</v>
      </c>
      <c r="F59" s="149">
        <v>26.66</v>
      </c>
      <c r="G59" s="169">
        <f>E59*F59</f>
        <v>26.66</v>
      </c>
    </row>
    <row r="60" spans="1:8" x14ac:dyDescent="0.25">
      <c r="A60" s="316"/>
      <c r="B60" s="146" t="s">
        <v>323</v>
      </c>
      <c r="C60" s="147" t="s">
        <v>329</v>
      </c>
      <c r="D60" s="146" t="s">
        <v>325</v>
      </c>
      <c r="E60" s="146" t="s">
        <v>326</v>
      </c>
      <c r="F60" s="146" t="s">
        <v>327</v>
      </c>
      <c r="G60" s="148" t="s">
        <v>328</v>
      </c>
    </row>
    <row r="61" spans="1:8" x14ac:dyDescent="0.25">
      <c r="A61" s="316"/>
      <c r="B61" s="149"/>
      <c r="C61" s="166"/>
      <c r="D61" s="149"/>
      <c r="E61" s="149"/>
      <c r="F61" s="149"/>
      <c r="G61" s="169"/>
    </row>
    <row r="62" spans="1:8" x14ac:dyDescent="0.25">
      <c r="A62" s="316"/>
      <c r="B62" s="149"/>
      <c r="C62" s="166"/>
      <c r="D62" s="149"/>
      <c r="E62" s="149"/>
      <c r="F62" s="149"/>
      <c r="G62" s="169"/>
    </row>
    <row r="63" spans="1:8" x14ac:dyDescent="0.25">
      <c r="A63" s="316"/>
      <c r="B63" s="146" t="s">
        <v>323</v>
      </c>
      <c r="C63" s="147" t="s">
        <v>330</v>
      </c>
      <c r="D63" s="146" t="s">
        <v>325</v>
      </c>
      <c r="E63" s="146" t="s">
        <v>326</v>
      </c>
      <c r="F63" s="146" t="s">
        <v>327</v>
      </c>
      <c r="G63" s="148" t="s">
        <v>328</v>
      </c>
    </row>
    <row r="64" spans="1:8" ht="45" x14ac:dyDescent="0.25">
      <c r="A64" s="316"/>
      <c r="B64" s="149">
        <v>89272</v>
      </c>
      <c r="C64" s="150" t="s">
        <v>475</v>
      </c>
      <c r="D64" s="149" t="s">
        <v>381</v>
      </c>
      <c r="E64" s="149">
        <v>0.5</v>
      </c>
      <c r="F64" s="151">
        <v>239.16</v>
      </c>
      <c r="G64" s="169">
        <f>E64*F64</f>
        <v>119.58</v>
      </c>
    </row>
    <row r="65" spans="1:8" ht="45" x14ac:dyDescent="0.25">
      <c r="A65" s="316"/>
      <c r="B65" s="252">
        <v>89273</v>
      </c>
      <c r="C65" s="150" t="s">
        <v>476</v>
      </c>
      <c r="D65" s="152" t="s">
        <v>385</v>
      </c>
      <c r="E65" s="168">
        <v>0.5</v>
      </c>
      <c r="F65" s="151">
        <v>126.63</v>
      </c>
      <c r="G65" s="169">
        <f>E65*F65</f>
        <v>63.314999999999998</v>
      </c>
    </row>
    <row r="66" spans="1:8" x14ac:dyDescent="0.25">
      <c r="A66" s="316"/>
      <c r="B66" s="318" t="s">
        <v>331</v>
      </c>
      <c r="C66" s="319"/>
      <c r="D66" s="319"/>
      <c r="E66" s="319"/>
      <c r="F66" s="320"/>
      <c r="G66" s="170">
        <f>SUM(G58:G59)</f>
        <v>57.65</v>
      </c>
    </row>
    <row r="67" spans="1:8" x14ac:dyDescent="0.25">
      <c r="A67" s="316"/>
      <c r="B67" s="318" t="s">
        <v>332</v>
      </c>
      <c r="C67" s="319"/>
      <c r="D67" s="319"/>
      <c r="E67" s="319"/>
      <c r="F67" s="320"/>
      <c r="G67" s="170">
        <f>SUM(G61:G62)</f>
        <v>0</v>
      </c>
    </row>
    <row r="68" spans="1:8" x14ac:dyDescent="0.25">
      <c r="A68" s="316"/>
      <c r="B68" s="318" t="s">
        <v>333</v>
      </c>
      <c r="C68" s="319"/>
      <c r="D68" s="319"/>
      <c r="E68" s="319"/>
      <c r="F68" s="320"/>
      <c r="G68" s="170">
        <f>SUM(G64:G65)</f>
        <v>182.89499999999998</v>
      </c>
      <c r="H68" s="220"/>
    </row>
    <row r="69" spans="1:8" x14ac:dyDescent="0.25">
      <c r="A69" s="317"/>
      <c r="B69" s="322" t="s">
        <v>334</v>
      </c>
      <c r="C69" s="323"/>
      <c r="D69" s="323"/>
      <c r="E69" s="323"/>
      <c r="F69" s="324"/>
      <c r="G69" s="171">
        <f>G66+G67+G68</f>
        <v>240.54499999999999</v>
      </c>
    </row>
    <row r="70" spans="1:8" x14ac:dyDescent="0.25">
      <c r="A70" s="156"/>
      <c r="B70" s="157"/>
      <c r="C70" s="158"/>
      <c r="D70" s="159"/>
      <c r="E70" s="159"/>
      <c r="F70" s="159"/>
      <c r="G70" s="160"/>
    </row>
    <row r="71" spans="1:8" ht="49.5" customHeight="1" x14ac:dyDescent="0.25">
      <c r="A71" s="304" t="s">
        <v>29</v>
      </c>
      <c r="B71" s="306" t="s">
        <v>337</v>
      </c>
      <c r="C71" s="308" t="s">
        <v>390</v>
      </c>
      <c r="D71" s="308"/>
      <c r="E71" s="308"/>
      <c r="F71" s="308"/>
      <c r="G71" s="309"/>
      <c r="H71" s="310" t="s">
        <v>371</v>
      </c>
    </row>
    <row r="72" spans="1:8" x14ac:dyDescent="0.25">
      <c r="A72" s="305"/>
      <c r="B72" s="307"/>
      <c r="C72" s="312" t="s">
        <v>389</v>
      </c>
      <c r="D72" s="313"/>
      <c r="E72" s="313"/>
      <c r="F72" s="313"/>
      <c r="G72" s="314"/>
      <c r="H72" s="311"/>
    </row>
    <row r="73" spans="1:8" x14ac:dyDescent="0.25">
      <c r="A73" s="315" t="s">
        <v>146</v>
      </c>
      <c r="B73" s="146" t="s">
        <v>323</v>
      </c>
      <c r="C73" s="147" t="s">
        <v>324</v>
      </c>
      <c r="D73" s="146" t="s">
        <v>325</v>
      </c>
      <c r="E73" s="146" t="s">
        <v>326</v>
      </c>
      <c r="F73" s="146" t="s">
        <v>327</v>
      </c>
      <c r="G73" s="148" t="s">
        <v>328</v>
      </c>
    </row>
    <row r="74" spans="1:8" x14ac:dyDescent="0.25">
      <c r="A74" s="316"/>
      <c r="B74" s="149">
        <v>6127</v>
      </c>
      <c r="C74" s="165" t="s">
        <v>558</v>
      </c>
      <c r="D74" s="149" t="s">
        <v>335</v>
      </c>
      <c r="E74" s="149">
        <v>0.63</v>
      </c>
      <c r="F74" s="149">
        <v>17.11</v>
      </c>
      <c r="G74" s="169">
        <f>E74*F74</f>
        <v>10.779299999999999</v>
      </c>
    </row>
    <row r="75" spans="1:8" x14ac:dyDescent="0.25">
      <c r="A75" s="316"/>
      <c r="B75" s="149"/>
      <c r="C75" s="165"/>
      <c r="D75" s="149"/>
      <c r="E75" s="149"/>
      <c r="F75" s="149"/>
      <c r="G75" s="169">
        <f>E75*F75</f>
        <v>0</v>
      </c>
    </row>
    <row r="76" spans="1:8" x14ac:dyDescent="0.25">
      <c r="A76" s="316"/>
      <c r="B76" s="146" t="s">
        <v>323</v>
      </c>
      <c r="C76" s="147" t="s">
        <v>329</v>
      </c>
      <c r="D76" s="146" t="s">
        <v>325</v>
      </c>
      <c r="E76" s="146" t="s">
        <v>326</v>
      </c>
      <c r="F76" s="146" t="s">
        <v>327</v>
      </c>
      <c r="G76" s="148" t="s">
        <v>328</v>
      </c>
      <c r="H76" s="172"/>
    </row>
    <row r="77" spans="1:8" x14ac:dyDescent="0.25">
      <c r="A77" s="316"/>
      <c r="B77" s="149"/>
      <c r="C77" s="166"/>
      <c r="D77" s="149"/>
      <c r="E77" s="149"/>
      <c r="F77" s="149"/>
      <c r="G77" s="164"/>
      <c r="H77" s="172"/>
    </row>
    <row r="78" spans="1:8" x14ac:dyDescent="0.25">
      <c r="A78" s="316"/>
      <c r="B78" s="149"/>
      <c r="C78" s="166"/>
      <c r="D78" s="149"/>
      <c r="E78" s="149"/>
      <c r="F78" s="149"/>
      <c r="G78" s="164"/>
    </row>
    <row r="79" spans="1:8" x14ac:dyDescent="0.25">
      <c r="A79" s="325" t="s">
        <v>100</v>
      </c>
      <c r="B79" s="146" t="s">
        <v>323</v>
      </c>
      <c r="C79" s="147" t="s">
        <v>330</v>
      </c>
      <c r="D79" s="146" t="s">
        <v>325</v>
      </c>
      <c r="E79" s="146" t="s">
        <v>326</v>
      </c>
      <c r="F79" s="146" t="s">
        <v>327</v>
      </c>
      <c r="G79" s="148" t="s">
        <v>328</v>
      </c>
    </row>
    <row r="80" spans="1:8" ht="45" x14ac:dyDescent="0.25">
      <c r="A80" s="325"/>
      <c r="B80" s="149" t="s">
        <v>594</v>
      </c>
      <c r="C80" s="150" t="s">
        <v>509</v>
      </c>
      <c r="D80" s="149" t="s">
        <v>337</v>
      </c>
      <c r="E80" s="149">
        <v>1</v>
      </c>
      <c r="F80" s="175">
        <f>85.26*1.011</f>
        <v>86.197859999999991</v>
      </c>
      <c r="G80" s="169">
        <f>E80*F80</f>
        <v>86.197859999999991</v>
      </c>
      <c r="H80" s="173"/>
    </row>
    <row r="81" spans="1:8" x14ac:dyDescent="0.25">
      <c r="A81" s="325"/>
      <c r="B81" s="152"/>
      <c r="C81" s="150"/>
      <c r="D81" s="152"/>
      <c r="E81" s="168"/>
      <c r="F81" s="151"/>
      <c r="G81" s="169">
        <f>E81*F81</f>
        <v>0</v>
      </c>
    </row>
    <row r="82" spans="1:8" ht="15" customHeight="1" x14ac:dyDescent="0.25">
      <c r="A82" s="325"/>
      <c r="B82" s="318" t="s">
        <v>331</v>
      </c>
      <c r="C82" s="319"/>
      <c r="D82" s="319"/>
      <c r="E82" s="319"/>
      <c r="F82" s="320"/>
      <c r="G82" s="170">
        <f>SUM(G74:G75)</f>
        <v>10.779299999999999</v>
      </c>
      <c r="H82" s="174"/>
    </row>
    <row r="83" spans="1:8" ht="15" customHeight="1" x14ac:dyDescent="0.25">
      <c r="A83" s="325"/>
      <c r="B83" s="318" t="s">
        <v>332</v>
      </c>
      <c r="C83" s="319"/>
      <c r="D83" s="319"/>
      <c r="E83" s="319"/>
      <c r="F83" s="320"/>
      <c r="G83" s="170">
        <f>SUM(G77:G78)</f>
        <v>0</v>
      </c>
    </row>
    <row r="84" spans="1:8" ht="15" customHeight="1" x14ac:dyDescent="0.25">
      <c r="A84" s="325"/>
      <c r="B84" s="318" t="s">
        <v>333</v>
      </c>
      <c r="C84" s="319"/>
      <c r="D84" s="319"/>
      <c r="E84" s="319"/>
      <c r="F84" s="320"/>
      <c r="G84" s="170">
        <f>SUM(G80:G81)</f>
        <v>86.197859999999991</v>
      </c>
      <c r="H84" s="155"/>
    </row>
    <row r="85" spans="1:8" x14ac:dyDescent="0.25">
      <c r="A85" s="325"/>
      <c r="B85" s="322" t="s">
        <v>334</v>
      </c>
      <c r="C85" s="323"/>
      <c r="D85" s="323"/>
      <c r="E85" s="323"/>
      <c r="F85" s="324"/>
      <c r="G85" s="171">
        <f>G82+G83+G84</f>
        <v>96.977159999999998</v>
      </c>
    </row>
    <row r="86" spans="1:8" x14ac:dyDescent="0.25">
      <c r="A86" s="326"/>
      <c r="B86" s="327"/>
      <c r="C86" s="327"/>
      <c r="D86" s="327"/>
      <c r="E86" s="327"/>
      <c r="F86" s="327"/>
      <c r="G86" s="328"/>
    </row>
    <row r="87" spans="1:8" ht="51.75" customHeight="1" x14ac:dyDescent="0.25">
      <c r="A87" s="304" t="s">
        <v>30</v>
      </c>
      <c r="B87" s="306" t="s">
        <v>336</v>
      </c>
      <c r="C87" s="308" t="s">
        <v>404</v>
      </c>
      <c r="D87" s="308"/>
      <c r="E87" s="308"/>
      <c r="F87" s="308"/>
      <c r="G87" s="309"/>
      <c r="H87" s="310" t="s">
        <v>152</v>
      </c>
    </row>
    <row r="88" spans="1:8" x14ac:dyDescent="0.25">
      <c r="A88" s="305"/>
      <c r="B88" s="307"/>
      <c r="C88" s="312" t="s">
        <v>392</v>
      </c>
      <c r="D88" s="313"/>
      <c r="E88" s="313"/>
      <c r="F88" s="313"/>
      <c r="G88" s="314"/>
      <c r="H88" s="311"/>
    </row>
    <row r="89" spans="1:8" x14ac:dyDescent="0.25">
      <c r="A89" s="315" t="s">
        <v>146</v>
      </c>
      <c r="B89" s="146" t="s">
        <v>323</v>
      </c>
      <c r="C89" s="147" t="s">
        <v>324</v>
      </c>
      <c r="D89" s="146" t="s">
        <v>325</v>
      </c>
      <c r="E89" s="146" t="s">
        <v>326</v>
      </c>
      <c r="F89" s="146" t="s">
        <v>327</v>
      </c>
      <c r="G89" s="148" t="s">
        <v>328</v>
      </c>
    </row>
    <row r="90" spans="1:8" x14ac:dyDescent="0.25">
      <c r="A90" s="316"/>
      <c r="B90" s="149">
        <v>1213</v>
      </c>
      <c r="C90" s="165" t="s">
        <v>566</v>
      </c>
      <c r="D90" s="149" t="s">
        <v>335</v>
      </c>
      <c r="E90" s="149">
        <v>0.26</v>
      </c>
      <c r="F90" s="149">
        <v>23.94</v>
      </c>
      <c r="G90" s="169">
        <f>E90*F90</f>
        <v>6.2244000000000002</v>
      </c>
    </row>
    <row r="91" spans="1:8" x14ac:dyDescent="0.25">
      <c r="A91" s="316"/>
      <c r="B91" s="149">
        <v>6127</v>
      </c>
      <c r="C91" s="165" t="s">
        <v>558</v>
      </c>
      <c r="D91" s="149" t="s">
        <v>335</v>
      </c>
      <c r="E91" s="149">
        <v>1.24</v>
      </c>
      <c r="F91" s="149">
        <v>17.11</v>
      </c>
      <c r="G91" s="169">
        <f>E91*F91</f>
        <v>21.2164</v>
      </c>
    </row>
    <row r="92" spans="1:8" x14ac:dyDescent="0.25">
      <c r="A92" s="316"/>
      <c r="B92" s="149">
        <v>4750</v>
      </c>
      <c r="C92" s="165" t="s">
        <v>393</v>
      </c>
      <c r="D92" s="149" t="s">
        <v>335</v>
      </c>
      <c r="E92" s="149">
        <v>0.6</v>
      </c>
      <c r="F92" s="149">
        <v>22.18</v>
      </c>
      <c r="G92" s="169">
        <f>E92*F92</f>
        <v>13.308</v>
      </c>
    </row>
    <row r="93" spans="1:8" ht="12.75" customHeight="1" x14ac:dyDescent="0.25">
      <c r="A93" s="316"/>
      <c r="B93" s="149">
        <v>6117</v>
      </c>
      <c r="C93" s="165" t="s">
        <v>567</v>
      </c>
      <c r="D93" s="149" t="s">
        <v>335</v>
      </c>
      <c r="E93" s="149">
        <v>0.3</v>
      </c>
      <c r="F93" s="149">
        <v>17.11</v>
      </c>
      <c r="G93" s="169">
        <f>E93*F93</f>
        <v>5.133</v>
      </c>
    </row>
    <row r="94" spans="1:8" ht="12.75" customHeight="1" x14ac:dyDescent="0.25">
      <c r="A94" s="316"/>
      <c r="B94" s="149">
        <v>378</v>
      </c>
      <c r="C94" s="165" t="s">
        <v>568</v>
      </c>
      <c r="D94" s="149" t="s">
        <v>335</v>
      </c>
      <c r="E94" s="149">
        <v>0.152</v>
      </c>
      <c r="F94" s="149">
        <v>22.18</v>
      </c>
      <c r="G94" s="169">
        <f>E94*F94</f>
        <v>3.3713599999999997</v>
      </c>
    </row>
    <row r="95" spans="1:8" x14ac:dyDescent="0.25">
      <c r="A95" s="316"/>
      <c r="B95" s="146" t="s">
        <v>323</v>
      </c>
      <c r="C95" s="147" t="s">
        <v>329</v>
      </c>
      <c r="D95" s="146" t="s">
        <v>325</v>
      </c>
      <c r="E95" s="146" t="s">
        <v>326</v>
      </c>
      <c r="F95" s="146" t="s">
        <v>327</v>
      </c>
      <c r="G95" s="148" t="s">
        <v>328</v>
      </c>
    </row>
    <row r="96" spans="1:8" ht="30" x14ac:dyDescent="0.25">
      <c r="A96" s="316"/>
      <c r="B96" s="149">
        <v>43058</v>
      </c>
      <c r="C96" s="165" t="s">
        <v>569</v>
      </c>
      <c r="D96" s="149" t="s">
        <v>296</v>
      </c>
      <c r="E96" s="149">
        <v>2.1850000000000001</v>
      </c>
      <c r="F96" s="149">
        <v>9.0500000000000007</v>
      </c>
      <c r="G96" s="169">
        <f>E96*F96</f>
        <v>19.774250000000002</v>
      </c>
    </row>
    <row r="97" spans="1:7" x14ac:dyDescent="0.25">
      <c r="A97" s="316"/>
      <c r="B97" s="149">
        <v>43053</v>
      </c>
      <c r="C97" s="165" t="s">
        <v>570</v>
      </c>
      <c r="D97" s="149" t="s">
        <v>296</v>
      </c>
      <c r="E97" s="149">
        <v>1.1299999999999999</v>
      </c>
      <c r="F97" s="149">
        <v>8.73</v>
      </c>
      <c r="G97" s="169">
        <f>E97*F97</f>
        <v>9.8648999999999987</v>
      </c>
    </row>
    <row r="98" spans="1:7" ht="30" x14ac:dyDescent="0.25">
      <c r="A98" s="316"/>
      <c r="B98" s="149">
        <v>43132</v>
      </c>
      <c r="C98" s="165" t="s">
        <v>571</v>
      </c>
      <c r="D98" s="149" t="s">
        <v>296</v>
      </c>
      <c r="E98" s="149">
        <v>3.7999999999999999E-2</v>
      </c>
      <c r="F98" s="149">
        <v>31.31</v>
      </c>
      <c r="G98" s="169">
        <f>E98*F98</f>
        <v>1.1897799999999998</v>
      </c>
    </row>
    <row r="99" spans="1:7" x14ac:dyDescent="0.25">
      <c r="A99" s="316"/>
      <c r="B99" s="149">
        <v>370</v>
      </c>
      <c r="C99" s="165" t="s">
        <v>394</v>
      </c>
      <c r="D99" s="149" t="s">
        <v>337</v>
      </c>
      <c r="E99" s="149">
        <v>2.036E-2</v>
      </c>
      <c r="F99" s="149">
        <v>87.5</v>
      </c>
      <c r="G99" s="169">
        <f t="shared" ref="G99:G107" si="0">E99*F99</f>
        <v>1.7814999999999999</v>
      </c>
    </row>
    <row r="100" spans="1:7" ht="30" x14ac:dyDescent="0.25">
      <c r="A100" s="316"/>
      <c r="B100" s="149">
        <v>37593</v>
      </c>
      <c r="C100" s="165" t="s">
        <v>395</v>
      </c>
      <c r="D100" s="149" t="s">
        <v>107</v>
      </c>
      <c r="E100" s="149">
        <v>13</v>
      </c>
      <c r="F100" s="149">
        <v>1.96</v>
      </c>
      <c r="G100" s="169">
        <f t="shared" si="0"/>
        <v>25.48</v>
      </c>
    </row>
    <row r="101" spans="1:7" x14ac:dyDescent="0.25">
      <c r="A101" s="316"/>
      <c r="B101" s="149">
        <v>4721</v>
      </c>
      <c r="C101" s="165" t="s">
        <v>397</v>
      </c>
      <c r="D101" s="149" t="s">
        <v>337</v>
      </c>
      <c r="E101" s="149">
        <v>2.5999999999999999E-3</v>
      </c>
      <c r="F101" s="149">
        <v>141.25</v>
      </c>
      <c r="G101" s="169">
        <f t="shared" si="0"/>
        <v>0.36724999999999997</v>
      </c>
    </row>
    <row r="102" spans="1:7" x14ac:dyDescent="0.25">
      <c r="A102" s="316"/>
      <c r="B102" s="149">
        <v>4718</v>
      </c>
      <c r="C102" s="165" t="s">
        <v>396</v>
      </c>
      <c r="D102" s="149" t="s">
        <v>337</v>
      </c>
      <c r="E102" s="149">
        <v>6.1999999999999998E-3</v>
      </c>
      <c r="F102" s="149">
        <v>142</v>
      </c>
      <c r="G102" s="169">
        <f t="shared" si="0"/>
        <v>0.88039999999999996</v>
      </c>
    </row>
    <row r="103" spans="1:7" x14ac:dyDescent="0.25">
      <c r="A103" s="316"/>
      <c r="B103" s="149">
        <v>1106</v>
      </c>
      <c r="C103" s="165" t="s">
        <v>403</v>
      </c>
      <c r="D103" s="149" t="s">
        <v>296</v>
      </c>
      <c r="E103" s="149">
        <v>0.52800000000000002</v>
      </c>
      <c r="F103" s="149">
        <v>1.25</v>
      </c>
      <c r="G103" s="169">
        <f t="shared" si="0"/>
        <v>0.66</v>
      </c>
    </row>
    <row r="104" spans="1:7" x14ac:dyDescent="0.25">
      <c r="A104" s="316"/>
      <c r="B104" s="149">
        <v>13284</v>
      </c>
      <c r="C104" s="165" t="s">
        <v>398</v>
      </c>
      <c r="D104" s="149" t="s">
        <v>296</v>
      </c>
      <c r="E104" s="149">
        <v>5.4420000000000002</v>
      </c>
      <c r="F104" s="149">
        <v>0.56999999999999995</v>
      </c>
      <c r="G104" s="169">
        <f t="shared" si="0"/>
        <v>3.1019399999999999</v>
      </c>
    </row>
    <row r="105" spans="1:7" ht="30" x14ac:dyDescent="0.25">
      <c r="A105" s="316"/>
      <c r="B105" s="149">
        <v>2692</v>
      </c>
      <c r="C105" s="165" t="s">
        <v>400</v>
      </c>
      <c r="D105" s="149" t="s">
        <v>269</v>
      </c>
      <c r="E105" s="149">
        <v>0.08</v>
      </c>
      <c r="F105" s="149">
        <v>5.96</v>
      </c>
      <c r="G105" s="169">
        <f t="shared" si="0"/>
        <v>0.4768</v>
      </c>
    </row>
    <row r="106" spans="1:7" x14ac:dyDescent="0.25">
      <c r="A106" s="316"/>
      <c r="B106" s="149">
        <v>5061</v>
      </c>
      <c r="C106" s="165" t="s">
        <v>399</v>
      </c>
      <c r="D106" s="149" t="s">
        <v>296</v>
      </c>
      <c r="E106" s="149">
        <v>0.03</v>
      </c>
      <c r="F106" s="149">
        <v>20</v>
      </c>
      <c r="G106" s="169">
        <f t="shared" si="0"/>
        <v>0.6</v>
      </c>
    </row>
    <row r="107" spans="1:7" x14ac:dyDescent="0.25">
      <c r="A107" s="316"/>
      <c r="B107" s="149">
        <v>4509</v>
      </c>
      <c r="C107" s="165" t="s">
        <v>401</v>
      </c>
      <c r="D107" s="149" t="s">
        <v>303</v>
      </c>
      <c r="E107" s="149">
        <v>0.55000000000000004</v>
      </c>
      <c r="F107" s="149">
        <v>4.07</v>
      </c>
      <c r="G107" s="169">
        <f t="shared" si="0"/>
        <v>2.2385000000000002</v>
      </c>
    </row>
    <row r="108" spans="1:7" x14ac:dyDescent="0.25">
      <c r="A108" s="316"/>
      <c r="B108" s="149">
        <v>6212</v>
      </c>
      <c r="C108" s="165" t="s">
        <v>402</v>
      </c>
      <c r="D108" s="149" t="s">
        <v>303</v>
      </c>
      <c r="E108" s="149">
        <v>0.6</v>
      </c>
      <c r="F108" s="149">
        <v>13.3</v>
      </c>
      <c r="G108" s="169">
        <f>E108*F108</f>
        <v>7.98</v>
      </c>
    </row>
    <row r="109" spans="1:7" x14ac:dyDescent="0.25">
      <c r="A109" s="316"/>
      <c r="B109" s="146" t="s">
        <v>323</v>
      </c>
      <c r="C109" s="147" t="s">
        <v>330</v>
      </c>
      <c r="D109" s="146" t="s">
        <v>325</v>
      </c>
      <c r="E109" s="146" t="s">
        <v>326</v>
      </c>
      <c r="F109" s="146" t="s">
        <v>327</v>
      </c>
      <c r="G109" s="148" t="s">
        <v>328</v>
      </c>
    </row>
    <row r="110" spans="1:7" x14ac:dyDescent="0.25">
      <c r="A110" s="316"/>
      <c r="B110" s="149"/>
      <c r="C110" s="150"/>
      <c r="D110" s="149"/>
      <c r="E110" s="149"/>
      <c r="F110" s="175"/>
      <c r="G110" s="169">
        <f>E110*F110</f>
        <v>0</v>
      </c>
    </row>
    <row r="111" spans="1:7" x14ac:dyDescent="0.25">
      <c r="A111" s="316"/>
      <c r="B111" s="152"/>
      <c r="C111" s="150"/>
      <c r="D111" s="152"/>
      <c r="E111" s="168"/>
      <c r="F111" s="151"/>
      <c r="G111" s="169">
        <f>E111*F111</f>
        <v>0</v>
      </c>
    </row>
    <row r="112" spans="1:7" x14ac:dyDescent="0.25">
      <c r="A112" s="316"/>
      <c r="B112" s="318" t="s">
        <v>331</v>
      </c>
      <c r="C112" s="319"/>
      <c r="D112" s="319"/>
      <c r="E112" s="319"/>
      <c r="F112" s="320"/>
      <c r="G112" s="170">
        <f>SUM(G90:G94)</f>
        <v>49.253160000000008</v>
      </c>
    </row>
    <row r="113" spans="1:8" x14ac:dyDescent="0.25">
      <c r="A113" s="316"/>
      <c r="B113" s="318" t="s">
        <v>332</v>
      </c>
      <c r="C113" s="319"/>
      <c r="D113" s="319"/>
      <c r="E113" s="319"/>
      <c r="F113" s="320"/>
      <c r="G113" s="170">
        <f>SUM(G96:G108)</f>
        <v>74.395319999999998</v>
      </c>
    </row>
    <row r="114" spans="1:8" x14ac:dyDescent="0.25">
      <c r="A114" s="316"/>
      <c r="B114" s="318" t="s">
        <v>333</v>
      </c>
      <c r="C114" s="319"/>
      <c r="D114" s="319"/>
      <c r="E114" s="319"/>
      <c r="F114" s="320"/>
      <c r="G114" s="170">
        <f>SUM(G110:G111)</f>
        <v>0</v>
      </c>
      <c r="H114" s="155"/>
    </row>
    <row r="115" spans="1:8" x14ac:dyDescent="0.25">
      <c r="A115" s="317"/>
      <c r="B115" s="322" t="s">
        <v>334</v>
      </c>
      <c r="C115" s="323"/>
      <c r="D115" s="323"/>
      <c r="E115" s="323"/>
      <c r="F115" s="324"/>
      <c r="G115" s="171">
        <f>G112+G113+G114</f>
        <v>123.64848000000001</v>
      </c>
    </row>
    <row r="116" spans="1:8" x14ac:dyDescent="0.25">
      <c r="A116" s="326"/>
      <c r="B116" s="327"/>
      <c r="C116" s="327"/>
      <c r="D116" s="327"/>
      <c r="E116" s="327"/>
      <c r="F116" s="327"/>
      <c r="G116" s="328"/>
    </row>
    <row r="117" spans="1:8" ht="18.75" x14ac:dyDescent="0.25">
      <c r="A117" s="304" t="s">
        <v>372</v>
      </c>
      <c r="B117" s="306" t="s">
        <v>336</v>
      </c>
      <c r="C117" s="308" t="s">
        <v>358</v>
      </c>
      <c r="D117" s="308"/>
      <c r="E117" s="308"/>
      <c r="F117" s="308"/>
      <c r="G117" s="309"/>
      <c r="H117" s="310" t="s">
        <v>153</v>
      </c>
    </row>
    <row r="118" spans="1:8" x14ac:dyDescent="0.25">
      <c r="A118" s="305"/>
      <c r="B118" s="307"/>
      <c r="C118" s="312" t="s">
        <v>407</v>
      </c>
      <c r="D118" s="313"/>
      <c r="E118" s="313"/>
      <c r="F118" s="313"/>
      <c r="G118" s="314"/>
      <c r="H118" s="311"/>
    </row>
    <row r="119" spans="1:8" x14ac:dyDescent="0.25">
      <c r="A119" s="315" t="s">
        <v>146</v>
      </c>
      <c r="B119" s="146" t="s">
        <v>323</v>
      </c>
      <c r="C119" s="147" t="s">
        <v>324</v>
      </c>
      <c r="D119" s="146" t="s">
        <v>325</v>
      </c>
      <c r="E119" s="146" t="s">
        <v>326</v>
      </c>
      <c r="F119" s="146" t="s">
        <v>327</v>
      </c>
      <c r="G119" s="148" t="s">
        <v>328</v>
      </c>
    </row>
    <row r="120" spans="1:8" x14ac:dyDescent="0.25">
      <c r="A120" s="316"/>
      <c r="B120" s="149">
        <v>6127</v>
      </c>
      <c r="C120" s="165" t="s">
        <v>558</v>
      </c>
      <c r="D120" s="149" t="s">
        <v>335</v>
      </c>
      <c r="E120" s="149">
        <v>0.36499999999999999</v>
      </c>
      <c r="F120" s="149">
        <v>17.11</v>
      </c>
      <c r="G120" s="169">
        <f>E120*F120</f>
        <v>6.2451499999999998</v>
      </c>
    </row>
    <row r="121" spans="1:8" x14ac:dyDescent="0.25">
      <c r="A121" s="316"/>
      <c r="B121" s="149">
        <v>4750</v>
      </c>
      <c r="C121" s="165" t="s">
        <v>393</v>
      </c>
      <c r="D121" s="149" t="s">
        <v>335</v>
      </c>
      <c r="E121" s="149" t="s">
        <v>409</v>
      </c>
      <c r="F121" s="149">
        <v>22.18</v>
      </c>
      <c r="G121" s="169">
        <f>E121*F121</f>
        <v>16.191399999999998</v>
      </c>
    </row>
    <row r="122" spans="1:8" x14ac:dyDescent="0.25">
      <c r="A122" s="316"/>
      <c r="B122" s="146" t="s">
        <v>323</v>
      </c>
      <c r="C122" s="147" t="s">
        <v>329</v>
      </c>
      <c r="D122" s="146" t="s">
        <v>325</v>
      </c>
      <c r="E122" s="146" t="s">
        <v>326</v>
      </c>
      <c r="F122" s="146" t="s">
        <v>327</v>
      </c>
      <c r="G122" s="148" t="s">
        <v>328</v>
      </c>
    </row>
    <row r="123" spans="1:8" x14ac:dyDescent="0.25">
      <c r="A123" s="316"/>
      <c r="B123" s="149">
        <v>10583</v>
      </c>
      <c r="C123" s="165" t="s">
        <v>405</v>
      </c>
      <c r="D123" s="149" t="s">
        <v>107</v>
      </c>
      <c r="E123" s="149">
        <v>11.65</v>
      </c>
      <c r="F123" s="149">
        <v>16.760000000000002</v>
      </c>
      <c r="G123" s="169">
        <f>E123*F123</f>
        <v>195.25400000000002</v>
      </c>
    </row>
    <row r="124" spans="1:8" ht="30" x14ac:dyDescent="0.25">
      <c r="A124" s="316"/>
      <c r="B124" s="149">
        <v>100489</v>
      </c>
      <c r="C124" s="165" t="s">
        <v>406</v>
      </c>
      <c r="D124" s="149" t="s">
        <v>337</v>
      </c>
      <c r="E124" s="149" t="s">
        <v>408</v>
      </c>
      <c r="F124" s="149">
        <v>506.1</v>
      </c>
      <c r="G124" s="169">
        <f>E124*F124</f>
        <v>4.4030699999999996</v>
      </c>
    </row>
    <row r="125" spans="1:8" x14ac:dyDescent="0.25">
      <c r="A125" s="316"/>
      <c r="B125" s="146" t="s">
        <v>323</v>
      </c>
      <c r="C125" s="147" t="s">
        <v>330</v>
      </c>
      <c r="D125" s="146" t="s">
        <v>325</v>
      </c>
      <c r="E125" s="146" t="s">
        <v>326</v>
      </c>
      <c r="F125" s="146" t="s">
        <v>327</v>
      </c>
      <c r="G125" s="148" t="s">
        <v>328</v>
      </c>
    </row>
    <row r="126" spans="1:8" x14ac:dyDescent="0.25">
      <c r="A126" s="316"/>
      <c r="B126" s="149"/>
      <c r="C126" s="150"/>
      <c r="D126" s="149"/>
      <c r="E126" s="149"/>
      <c r="F126" s="175"/>
      <c r="G126" s="169">
        <f>E126*F126</f>
        <v>0</v>
      </c>
    </row>
    <row r="127" spans="1:8" x14ac:dyDescent="0.25">
      <c r="A127" s="316"/>
      <c r="B127" s="152"/>
      <c r="C127" s="150"/>
      <c r="D127" s="152"/>
      <c r="E127" s="168"/>
      <c r="F127" s="151"/>
      <c r="G127" s="169">
        <f>E127*F127</f>
        <v>0</v>
      </c>
    </row>
    <row r="128" spans="1:8" x14ac:dyDescent="0.25">
      <c r="A128" s="316"/>
      <c r="B128" s="318" t="s">
        <v>331</v>
      </c>
      <c r="C128" s="319"/>
      <c r="D128" s="319"/>
      <c r="E128" s="319"/>
      <c r="F128" s="320"/>
      <c r="G128" s="170">
        <f>SUM(G120:G121)</f>
        <v>22.436549999999997</v>
      </c>
    </row>
    <row r="129" spans="1:8" x14ac:dyDescent="0.25">
      <c r="A129" s="316"/>
      <c r="B129" s="318" t="s">
        <v>332</v>
      </c>
      <c r="C129" s="319"/>
      <c r="D129" s="319"/>
      <c r="E129" s="319"/>
      <c r="F129" s="320"/>
      <c r="G129" s="170">
        <f>SUM(G123:G124)</f>
        <v>199.65707000000003</v>
      </c>
    </row>
    <row r="130" spans="1:8" x14ac:dyDescent="0.25">
      <c r="A130" s="316"/>
      <c r="B130" s="318" t="s">
        <v>333</v>
      </c>
      <c r="C130" s="319"/>
      <c r="D130" s="319"/>
      <c r="E130" s="319"/>
      <c r="F130" s="320"/>
      <c r="G130" s="170">
        <f>SUM(G126:G127)</f>
        <v>0</v>
      </c>
    </row>
    <row r="131" spans="1:8" x14ac:dyDescent="0.25">
      <c r="A131" s="317"/>
      <c r="B131" s="322" t="s">
        <v>334</v>
      </c>
      <c r="C131" s="323"/>
      <c r="D131" s="323"/>
      <c r="E131" s="323"/>
      <c r="F131" s="324"/>
      <c r="G131" s="171">
        <f>G128+G129+G130</f>
        <v>222.09362000000004</v>
      </c>
    </row>
    <row r="132" spans="1:8" x14ac:dyDescent="0.25">
      <c r="A132" s="156"/>
      <c r="B132" s="157"/>
      <c r="C132" s="158"/>
      <c r="D132" s="159"/>
      <c r="E132" s="159"/>
      <c r="F132" s="159"/>
      <c r="G132" s="160"/>
    </row>
    <row r="133" spans="1:8" ht="36" customHeight="1" x14ac:dyDescent="0.25">
      <c r="A133" s="304" t="s">
        <v>374</v>
      </c>
      <c r="B133" s="306" t="s">
        <v>336</v>
      </c>
      <c r="C133" s="308" t="s">
        <v>410</v>
      </c>
      <c r="D133" s="308"/>
      <c r="E133" s="308"/>
      <c r="F133" s="308"/>
      <c r="G133" s="309"/>
      <c r="H133" s="310" t="s">
        <v>154</v>
      </c>
    </row>
    <row r="134" spans="1:8" x14ac:dyDescent="0.25">
      <c r="A134" s="305"/>
      <c r="B134" s="307"/>
      <c r="C134" s="312" t="s">
        <v>411</v>
      </c>
      <c r="D134" s="313"/>
      <c r="E134" s="313"/>
      <c r="F134" s="313"/>
      <c r="G134" s="314"/>
      <c r="H134" s="311"/>
    </row>
    <row r="135" spans="1:8" x14ac:dyDescent="0.25">
      <c r="A135" s="315" t="s">
        <v>146</v>
      </c>
      <c r="B135" s="146" t="s">
        <v>323</v>
      </c>
      <c r="C135" s="147" t="s">
        <v>324</v>
      </c>
      <c r="D135" s="146" t="s">
        <v>325</v>
      </c>
      <c r="E135" s="146" t="s">
        <v>326</v>
      </c>
      <c r="F135" s="146" t="s">
        <v>327</v>
      </c>
      <c r="G135" s="148" t="s">
        <v>328</v>
      </c>
    </row>
    <row r="136" spans="1:8" x14ac:dyDescent="0.25">
      <c r="A136" s="316"/>
      <c r="B136" s="149">
        <v>6127</v>
      </c>
      <c r="C136" s="165" t="s">
        <v>558</v>
      </c>
      <c r="D136" s="149" t="s">
        <v>335</v>
      </c>
      <c r="E136" s="149">
        <v>1.3</v>
      </c>
      <c r="F136" s="149">
        <v>17.11</v>
      </c>
      <c r="G136" s="169">
        <f>E136*F136</f>
        <v>22.242999999999999</v>
      </c>
    </row>
    <row r="137" spans="1:8" x14ac:dyDescent="0.25">
      <c r="A137" s="316"/>
      <c r="B137" s="149">
        <v>4750</v>
      </c>
      <c r="C137" s="165" t="s">
        <v>393</v>
      </c>
      <c r="D137" s="149" t="s">
        <v>335</v>
      </c>
      <c r="E137" s="149">
        <v>1.2</v>
      </c>
      <c r="F137" s="149">
        <v>22.18</v>
      </c>
      <c r="G137" s="169">
        <f>E137*F137</f>
        <v>26.616</v>
      </c>
    </row>
    <row r="138" spans="1:8" x14ac:dyDescent="0.25">
      <c r="A138" s="316"/>
      <c r="B138" s="146" t="s">
        <v>323</v>
      </c>
      <c r="C138" s="147" t="s">
        <v>329</v>
      </c>
      <c r="D138" s="146" t="s">
        <v>325</v>
      </c>
      <c r="E138" s="146" t="s">
        <v>326</v>
      </c>
      <c r="F138" s="146" t="s">
        <v>327</v>
      </c>
      <c r="G138" s="148" t="s">
        <v>328</v>
      </c>
    </row>
    <row r="139" spans="1:8" x14ac:dyDescent="0.25">
      <c r="A139" s="316"/>
      <c r="B139" s="149">
        <v>370</v>
      </c>
      <c r="C139" s="165" t="s">
        <v>394</v>
      </c>
      <c r="D139" s="149" t="s">
        <v>337</v>
      </c>
      <c r="E139" s="149">
        <v>2.9000000000000001E-2</v>
      </c>
      <c r="F139" s="149">
        <v>87.5</v>
      </c>
      <c r="G139" s="169">
        <f t="shared" ref="G139:G141" si="1">E139*F139</f>
        <v>2.5375000000000001</v>
      </c>
    </row>
    <row r="140" spans="1:8" x14ac:dyDescent="0.25">
      <c r="A140" s="316"/>
      <c r="B140" s="149">
        <v>1106</v>
      </c>
      <c r="C140" s="165" t="s">
        <v>403</v>
      </c>
      <c r="D140" s="149" t="s">
        <v>296</v>
      </c>
      <c r="E140" s="149">
        <v>1.45</v>
      </c>
      <c r="F140" s="149">
        <v>1.25</v>
      </c>
      <c r="G140" s="169">
        <f t="shared" si="1"/>
        <v>1.8125</v>
      </c>
    </row>
    <row r="141" spans="1:8" x14ac:dyDescent="0.25">
      <c r="A141" s="316"/>
      <c r="B141" s="149">
        <v>13284</v>
      </c>
      <c r="C141" s="165" t="s">
        <v>398</v>
      </c>
      <c r="D141" s="149" t="s">
        <v>296</v>
      </c>
      <c r="E141" s="149">
        <v>5.6</v>
      </c>
      <c r="F141" s="149">
        <v>0.56999999999999995</v>
      </c>
      <c r="G141" s="169">
        <f t="shared" si="1"/>
        <v>3.1919999999999997</v>
      </c>
    </row>
    <row r="142" spans="1:8" x14ac:dyDescent="0.25">
      <c r="A142" s="316"/>
      <c r="B142" s="146" t="s">
        <v>323</v>
      </c>
      <c r="C142" s="147" t="s">
        <v>330</v>
      </c>
      <c r="D142" s="146" t="s">
        <v>325</v>
      </c>
      <c r="E142" s="146" t="s">
        <v>326</v>
      </c>
      <c r="F142" s="146" t="s">
        <v>327</v>
      </c>
      <c r="G142" s="148" t="s">
        <v>328</v>
      </c>
    </row>
    <row r="143" spans="1:8" x14ac:dyDescent="0.25">
      <c r="A143" s="316"/>
      <c r="B143" s="149"/>
      <c r="C143" s="150"/>
      <c r="D143" s="149"/>
      <c r="E143" s="149"/>
      <c r="F143" s="175"/>
      <c r="G143" s="169">
        <f>E143*F143</f>
        <v>0</v>
      </c>
    </row>
    <row r="144" spans="1:8" x14ac:dyDescent="0.25">
      <c r="A144" s="316"/>
      <c r="B144" s="152"/>
      <c r="C144" s="150"/>
      <c r="D144" s="152"/>
      <c r="E144" s="168"/>
      <c r="F144" s="151"/>
      <c r="G144" s="169">
        <f>E144*F144</f>
        <v>0</v>
      </c>
    </row>
    <row r="145" spans="1:8" x14ac:dyDescent="0.25">
      <c r="A145" s="316"/>
      <c r="B145" s="318" t="s">
        <v>331</v>
      </c>
      <c r="C145" s="319"/>
      <c r="D145" s="319"/>
      <c r="E145" s="319"/>
      <c r="F145" s="320"/>
      <c r="G145" s="170">
        <f>SUM(G136:G137)</f>
        <v>48.858999999999995</v>
      </c>
    </row>
    <row r="146" spans="1:8" x14ac:dyDescent="0.25">
      <c r="A146" s="316"/>
      <c r="B146" s="318" t="s">
        <v>332</v>
      </c>
      <c r="C146" s="319"/>
      <c r="D146" s="319"/>
      <c r="E146" s="319"/>
      <c r="F146" s="320"/>
      <c r="G146" s="170">
        <f>SUM(G139:G141)</f>
        <v>7.5419999999999998</v>
      </c>
    </row>
    <row r="147" spans="1:8" x14ac:dyDescent="0.25">
      <c r="A147" s="316"/>
      <c r="B147" s="318" t="s">
        <v>333</v>
      </c>
      <c r="C147" s="319"/>
      <c r="D147" s="319"/>
      <c r="E147" s="319"/>
      <c r="F147" s="320"/>
      <c r="G147" s="170">
        <f>SUM(G143:G144)</f>
        <v>0</v>
      </c>
    </row>
    <row r="148" spans="1:8" x14ac:dyDescent="0.25">
      <c r="A148" s="317"/>
      <c r="B148" s="322" t="s">
        <v>334</v>
      </c>
      <c r="C148" s="323"/>
      <c r="D148" s="323"/>
      <c r="E148" s="323"/>
      <c r="F148" s="324"/>
      <c r="G148" s="171">
        <f>G145+G146+G147</f>
        <v>56.400999999999996</v>
      </c>
    </row>
    <row r="149" spans="1:8" x14ac:dyDescent="0.25">
      <c r="A149" s="156"/>
      <c r="B149" s="157"/>
      <c r="C149" s="158"/>
      <c r="D149" s="159"/>
      <c r="E149" s="159"/>
      <c r="F149" s="159"/>
      <c r="G149" s="160"/>
    </row>
    <row r="150" spans="1:8" ht="39.75" customHeight="1" x14ac:dyDescent="0.25">
      <c r="A150" s="304" t="s">
        <v>413</v>
      </c>
      <c r="B150" s="306" t="s">
        <v>336</v>
      </c>
      <c r="C150" s="308" t="s">
        <v>356</v>
      </c>
      <c r="D150" s="308"/>
      <c r="E150" s="308"/>
      <c r="F150" s="308"/>
      <c r="G150" s="309"/>
      <c r="H150" s="310" t="s">
        <v>391</v>
      </c>
    </row>
    <row r="151" spans="1:8" x14ac:dyDescent="0.25">
      <c r="A151" s="305"/>
      <c r="B151" s="307"/>
      <c r="C151" s="312" t="s">
        <v>417</v>
      </c>
      <c r="D151" s="313"/>
      <c r="E151" s="313"/>
      <c r="F151" s="313"/>
      <c r="G151" s="314"/>
      <c r="H151" s="311"/>
    </row>
    <row r="152" spans="1:8" x14ac:dyDescent="0.25">
      <c r="A152" s="315" t="s">
        <v>146</v>
      </c>
      <c r="B152" s="146" t="s">
        <v>323</v>
      </c>
      <c r="C152" s="147" t="s">
        <v>324</v>
      </c>
      <c r="D152" s="146" t="s">
        <v>325</v>
      </c>
      <c r="E152" s="146" t="s">
        <v>326</v>
      </c>
      <c r="F152" s="146" t="s">
        <v>327</v>
      </c>
      <c r="G152" s="148" t="s">
        <v>328</v>
      </c>
    </row>
    <row r="153" spans="1:8" x14ac:dyDescent="0.25">
      <c r="A153" s="316"/>
      <c r="B153" s="149">
        <v>6121</v>
      </c>
      <c r="C153" s="165" t="s">
        <v>572</v>
      </c>
      <c r="D153" s="149" t="s">
        <v>335</v>
      </c>
      <c r="E153" s="149" t="s">
        <v>422</v>
      </c>
      <c r="F153" s="149">
        <v>15.07</v>
      </c>
      <c r="G153" s="169">
        <f>E153*F153</f>
        <v>1.5974200000000001</v>
      </c>
    </row>
    <row r="154" spans="1:8" x14ac:dyDescent="0.25">
      <c r="A154" s="316"/>
      <c r="B154" s="149">
        <v>44497</v>
      </c>
      <c r="C154" s="165" t="s">
        <v>573</v>
      </c>
      <c r="D154" s="149" t="s">
        <v>335</v>
      </c>
      <c r="E154" s="149" t="s">
        <v>421</v>
      </c>
      <c r="F154" s="149">
        <v>25.65</v>
      </c>
      <c r="G154" s="169">
        <f>E154*F154</f>
        <v>5.4634499999999999</v>
      </c>
    </row>
    <row r="155" spans="1:8" x14ac:dyDescent="0.25">
      <c r="A155" s="316"/>
      <c r="B155" s="149">
        <v>6160</v>
      </c>
      <c r="C155" s="165" t="s">
        <v>574</v>
      </c>
      <c r="D155" s="149" t="s">
        <v>335</v>
      </c>
      <c r="E155" s="149" t="s">
        <v>423</v>
      </c>
      <c r="F155" s="149">
        <v>24.81</v>
      </c>
      <c r="G155" s="169">
        <f>E155*F155</f>
        <v>6.0238679999999993</v>
      </c>
    </row>
    <row r="156" spans="1:8" ht="29.25" customHeight="1" x14ac:dyDescent="0.25">
      <c r="A156" s="316"/>
      <c r="B156" s="146" t="s">
        <v>323</v>
      </c>
      <c r="C156" s="147" t="s">
        <v>329</v>
      </c>
      <c r="D156" s="146" t="s">
        <v>325</v>
      </c>
      <c r="E156" s="146" t="s">
        <v>326</v>
      </c>
      <c r="F156" s="146" t="s">
        <v>327</v>
      </c>
      <c r="G156" s="148" t="s">
        <v>328</v>
      </c>
    </row>
    <row r="157" spans="1:8" x14ac:dyDescent="0.25">
      <c r="A157" s="316"/>
      <c r="B157" s="149">
        <v>10998</v>
      </c>
      <c r="C157" s="165" t="s">
        <v>424</v>
      </c>
      <c r="D157" s="149" t="s">
        <v>296</v>
      </c>
      <c r="E157" s="149">
        <v>0.12</v>
      </c>
      <c r="F157" s="149">
        <v>31.51</v>
      </c>
      <c r="G157" s="169">
        <f t="shared" ref="G157:G159" si="2">E157*F157</f>
        <v>3.7812000000000001</v>
      </c>
    </row>
    <row r="158" spans="1:8" ht="30" x14ac:dyDescent="0.25">
      <c r="A158" s="316"/>
      <c r="B158" s="149" t="s">
        <v>575</v>
      </c>
      <c r="C158" s="165" t="s">
        <v>425</v>
      </c>
      <c r="D158" s="149" t="s">
        <v>296</v>
      </c>
      <c r="E158" s="149">
        <v>6.14</v>
      </c>
      <c r="F158" s="149">
        <v>9.1199999999999992</v>
      </c>
      <c r="G158" s="169">
        <f t="shared" si="2"/>
        <v>55.996799999999993</v>
      </c>
    </row>
    <row r="159" spans="1:8" ht="30" x14ac:dyDescent="0.25">
      <c r="A159" s="316"/>
      <c r="B159" s="149">
        <v>11963</v>
      </c>
      <c r="C159" s="165" t="s">
        <v>539</v>
      </c>
      <c r="D159" s="149" t="s">
        <v>107</v>
      </c>
      <c r="E159" s="149">
        <v>0.83</v>
      </c>
      <c r="F159" s="149">
        <v>10.49</v>
      </c>
      <c r="G159" s="169">
        <f t="shared" si="2"/>
        <v>8.7066999999999997</v>
      </c>
    </row>
    <row r="160" spans="1:8" x14ac:dyDescent="0.25">
      <c r="A160" s="316"/>
      <c r="B160" s="146" t="s">
        <v>323</v>
      </c>
      <c r="C160" s="147" t="s">
        <v>330</v>
      </c>
      <c r="D160" s="146" t="s">
        <v>325</v>
      </c>
      <c r="E160" s="146" t="s">
        <v>326</v>
      </c>
      <c r="F160" s="146" t="s">
        <v>327</v>
      </c>
      <c r="G160" s="148" t="s">
        <v>328</v>
      </c>
    </row>
    <row r="161" spans="1:7" ht="30" x14ac:dyDescent="0.25">
      <c r="A161" s="316"/>
      <c r="B161" s="149" t="s">
        <v>379</v>
      </c>
      <c r="C161" s="150" t="s">
        <v>380</v>
      </c>
      <c r="D161" s="149" t="s">
        <v>381</v>
      </c>
      <c r="E161" s="149" t="s">
        <v>418</v>
      </c>
      <c r="F161" s="175">
        <v>32.909999999999997</v>
      </c>
      <c r="G161" s="169">
        <f>E161*F161</f>
        <v>0.22378799999999996</v>
      </c>
    </row>
    <row r="162" spans="1:7" ht="30" x14ac:dyDescent="0.25">
      <c r="A162" s="316"/>
      <c r="B162" s="252">
        <v>93282</v>
      </c>
      <c r="C162" s="150" t="s">
        <v>384</v>
      </c>
      <c r="D162" s="152" t="s">
        <v>385</v>
      </c>
      <c r="E162" s="168" t="s">
        <v>419</v>
      </c>
      <c r="F162" s="151">
        <v>32.020000000000003</v>
      </c>
      <c r="G162" s="169">
        <f>E162*F162</f>
        <v>0.30098800000000003</v>
      </c>
    </row>
    <row r="163" spans="1:7" x14ac:dyDescent="0.25">
      <c r="A163" s="316"/>
      <c r="B163" s="318" t="s">
        <v>331</v>
      </c>
      <c r="C163" s="319"/>
      <c r="D163" s="319"/>
      <c r="E163" s="319"/>
      <c r="F163" s="320"/>
      <c r="G163" s="170">
        <f>SUM(G153:G155)</f>
        <v>13.084737999999998</v>
      </c>
    </row>
    <row r="164" spans="1:7" x14ac:dyDescent="0.25">
      <c r="A164" s="316"/>
      <c r="B164" s="318" t="s">
        <v>332</v>
      </c>
      <c r="C164" s="319"/>
      <c r="D164" s="319"/>
      <c r="E164" s="319"/>
      <c r="F164" s="320"/>
      <c r="G164" s="170">
        <f>SUM(G157:G159)</f>
        <v>68.484699999999989</v>
      </c>
    </row>
    <row r="165" spans="1:7" x14ac:dyDescent="0.25">
      <c r="A165" s="316"/>
      <c r="B165" s="318" t="s">
        <v>333</v>
      </c>
      <c r="C165" s="319"/>
      <c r="D165" s="319"/>
      <c r="E165" s="319"/>
      <c r="F165" s="320"/>
      <c r="G165" s="170">
        <f>SUM(G161:G162)</f>
        <v>0.52477600000000002</v>
      </c>
    </row>
    <row r="166" spans="1:7" x14ac:dyDescent="0.25">
      <c r="A166" s="317"/>
      <c r="B166" s="322" t="s">
        <v>334</v>
      </c>
      <c r="C166" s="323"/>
      <c r="D166" s="323"/>
      <c r="E166" s="323"/>
      <c r="F166" s="324"/>
      <c r="G166" s="171">
        <f>G163+G164+G165</f>
        <v>82.094213999999994</v>
      </c>
    </row>
    <row r="167" spans="1:7" x14ac:dyDescent="0.25">
      <c r="A167" s="237"/>
      <c r="B167" s="216"/>
      <c r="C167" s="216"/>
      <c r="D167" s="216"/>
      <c r="E167" s="216"/>
      <c r="F167" s="216"/>
      <c r="G167" s="219"/>
    </row>
    <row r="168" spans="1:7" x14ac:dyDescent="0.25">
      <c r="A168" s="352" t="s">
        <v>519</v>
      </c>
      <c r="B168" s="353"/>
      <c r="C168" s="353"/>
      <c r="D168" s="353"/>
      <c r="E168" s="353"/>
      <c r="F168" s="353"/>
      <c r="G168" s="354"/>
    </row>
    <row r="169" spans="1:7" x14ac:dyDescent="0.25">
      <c r="A169" s="352" t="s">
        <v>106</v>
      </c>
      <c r="B169" s="353"/>
      <c r="C169" s="354"/>
      <c r="D169" s="242" t="s">
        <v>520</v>
      </c>
      <c r="E169" s="242" t="s">
        <v>521</v>
      </c>
      <c r="F169" s="242" t="s">
        <v>522</v>
      </c>
      <c r="G169" s="243" t="s">
        <v>10</v>
      </c>
    </row>
    <row r="170" spans="1:7" x14ac:dyDescent="0.25">
      <c r="A170" s="355" t="s">
        <v>536</v>
      </c>
      <c r="B170" s="356"/>
      <c r="C170" s="357"/>
      <c r="D170" s="224"/>
      <c r="E170" s="224"/>
      <c r="F170" s="224"/>
      <c r="G170" s="238"/>
    </row>
    <row r="171" spans="1:7" x14ac:dyDescent="0.25">
      <c r="A171" s="326" t="s">
        <v>523</v>
      </c>
      <c r="B171" s="327"/>
      <c r="C171" s="328"/>
      <c r="D171" s="224">
        <v>1</v>
      </c>
      <c r="E171" s="224"/>
      <c r="F171" s="224">
        <v>2.1539999999999999</v>
      </c>
      <c r="G171" s="241">
        <f>D171*F171</f>
        <v>2.1539999999999999</v>
      </c>
    </row>
    <row r="172" spans="1:7" x14ac:dyDescent="0.25">
      <c r="A172" s="326" t="s">
        <v>524</v>
      </c>
      <c r="B172" s="327"/>
      <c r="C172" s="328"/>
      <c r="D172" s="224">
        <v>1</v>
      </c>
      <c r="E172" s="224"/>
      <c r="F172" s="224">
        <v>2.0030000000000001</v>
      </c>
      <c r="G172" s="241">
        <f t="shared" ref="G172:G180" si="3">D172*F172</f>
        <v>2.0030000000000001</v>
      </c>
    </row>
    <row r="173" spans="1:7" x14ac:dyDescent="0.25">
      <c r="A173" s="326" t="s">
        <v>525</v>
      </c>
      <c r="B173" s="327"/>
      <c r="C173" s="328"/>
      <c r="D173" s="224">
        <v>1</v>
      </c>
      <c r="E173" s="224"/>
      <c r="F173" s="240">
        <v>1.776</v>
      </c>
      <c r="G173" s="241">
        <f t="shared" si="3"/>
        <v>1.776</v>
      </c>
    </row>
    <row r="174" spans="1:7" x14ac:dyDescent="0.25">
      <c r="A174" s="326" t="s">
        <v>526</v>
      </c>
      <c r="B174" s="327"/>
      <c r="C174" s="328"/>
      <c r="D174" s="224">
        <v>1</v>
      </c>
      <c r="E174" s="224"/>
      <c r="F174" s="224">
        <v>1.677</v>
      </c>
      <c r="G174" s="241">
        <f t="shared" si="3"/>
        <v>1.677</v>
      </c>
    </row>
    <row r="175" spans="1:7" x14ac:dyDescent="0.25">
      <c r="A175" s="326" t="s">
        <v>527</v>
      </c>
      <c r="B175" s="327"/>
      <c r="C175" s="328"/>
      <c r="D175" s="224">
        <v>1</v>
      </c>
      <c r="E175" s="224"/>
      <c r="F175" s="224">
        <v>1.5289999999999999</v>
      </c>
      <c r="G175" s="241">
        <f t="shared" si="3"/>
        <v>1.5289999999999999</v>
      </c>
    </row>
    <row r="176" spans="1:7" x14ac:dyDescent="0.25">
      <c r="A176" s="326" t="s">
        <v>528</v>
      </c>
      <c r="B176" s="327"/>
      <c r="C176" s="328"/>
      <c r="D176" s="224">
        <v>1</v>
      </c>
      <c r="E176" s="224"/>
      <c r="F176" s="224">
        <v>1.3520000000000001</v>
      </c>
      <c r="G176" s="241">
        <f t="shared" si="3"/>
        <v>1.3520000000000001</v>
      </c>
    </row>
    <row r="177" spans="1:8" x14ac:dyDescent="0.25">
      <c r="A177" s="326" t="s">
        <v>529</v>
      </c>
      <c r="B177" s="327"/>
      <c r="C177" s="328"/>
      <c r="D177" s="224">
        <v>1</v>
      </c>
      <c r="E177" s="224"/>
      <c r="F177" s="224">
        <v>1.196</v>
      </c>
      <c r="G177" s="241">
        <f t="shared" si="3"/>
        <v>1.196</v>
      </c>
    </row>
    <row r="178" spans="1:8" x14ac:dyDescent="0.25">
      <c r="A178" s="326" t="s">
        <v>530</v>
      </c>
      <c r="B178" s="327"/>
      <c r="C178" s="328"/>
      <c r="D178" s="224">
        <v>1</v>
      </c>
      <c r="E178" s="224"/>
      <c r="F178" s="224">
        <v>1.0289999999999999</v>
      </c>
      <c r="G178" s="241">
        <f t="shared" si="3"/>
        <v>1.0289999999999999</v>
      </c>
    </row>
    <row r="179" spans="1:8" x14ac:dyDescent="0.25">
      <c r="A179" s="326" t="s">
        <v>531</v>
      </c>
      <c r="B179" s="327"/>
      <c r="C179" s="328"/>
      <c r="D179" s="224">
        <v>8</v>
      </c>
      <c r="E179" s="224">
        <v>0.2</v>
      </c>
      <c r="F179" s="224"/>
      <c r="G179" s="241">
        <f>D179*E179</f>
        <v>1.6</v>
      </c>
    </row>
    <row r="180" spans="1:8" x14ac:dyDescent="0.25">
      <c r="A180" s="326" t="s">
        <v>532</v>
      </c>
      <c r="B180" s="327"/>
      <c r="C180" s="328"/>
      <c r="D180" s="224">
        <v>1</v>
      </c>
      <c r="E180" s="224"/>
      <c r="F180" s="224">
        <v>11.967000000000001</v>
      </c>
      <c r="G180" s="241">
        <f t="shared" si="3"/>
        <v>11.967000000000001</v>
      </c>
    </row>
    <row r="181" spans="1:8" x14ac:dyDescent="0.25">
      <c r="A181" s="358" t="s">
        <v>547</v>
      </c>
      <c r="B181" s="359"/>
      <c r="C181" s="360"/>
      <c r="D181" s="224"/>
      <c r="E181" s="224"/>
      <c r="F181" s="224"/>
      <c r="G181" s="241"/>
    </row>
    <row r="182" spans="1:8" x14ac:dyDescent="0.25">
      <c r="A182" s="352" t="s">
        <v>541</v>
      </c>
      <c r="B182" s="353"/>
      <c r="C182" s="354"/>
      <c r="D182" s="242" t="s">
        <v>107</v>
      </c>
      <c r="E182" s="242" t="s">
        <v>534</v>
      </c>
      <c r="F182" s="242" t="s">
        <v>522</v>
      </c>
      <c r="G182" s="243" t="s">
        <v>10</v>
      </c>
    </row>
    <row r="183" spans="1:8" x14ac:dyDescent="0.25">
      <c r="A183" s="326" t="s">
        <v>540</v>
      </c>
      <c r="B183" s="327"/>
      <c r="C183" s="328"/>
      <c r="D183" s="239" t="s">
        <v>533</v>
      </c>
      <c r="E183" s="224"/>
      <c r="F183" s="224"/>
      <c r="G183" s="241">
        <f>SUM(G171:G180)</f>
        <v>26.283000000000001</v>
      </c>
    </row>
    <row r="184" spans="1:8" ht="15" customHeight="1" x14ac:dyDescent="0.25">
      <c r="A184" s="326" t="s">
        <v>540</v>
      </c>
      <c r="B184" s="327"/>
      <c r="C184" s="328"/>
      <c r="D184" s="239" t="s">
        <v>467</v>
      </c>
      <c r="E184" s="224">
        <v>4.47</v>
      </c>
      <c r="F184" s="224"/>
      <c r="G184" s="244">
        <f>E184*G183</f>
        <v>117.48501</v>
      </c>
    </row>
    <row r="185" spans="1:8" ht="15" customHeight="1" x14ac:dyDescent="0.25">
      <c r="A185" s="352" t="s">
        <v>106</v>
      </c>
      <c r="B185" s="353"/>
      <c r="C185" s="354"/>
      <c r="D185" s="242" t="s">
        <v>107</v>
      </c>
      <c r="E185" s="242" t="s">
        <v>521</v>
      </c>
      <c r="F185" s="242" t="s">
        <v>535</v>
      </c>
      <c r="G185" s="243" t="s">
        <v>10</v>
      </c>
    </row>
    <row r="186" spans="1:8" x14ac:dyDescent="0.25">
      <c r="A186" s="326" t="s">
        <v>542</v>
      </c>
      <c r="B186" s="327"/>
      <c r="C186" s="328"/>
      <c r="D186" s="239" t="s">
        <v>460</v>
      </c>
      <c r="E186" s="224">
        <v>11.967000000000001</v>
      </c>
      <c r="F186" s="224">
        <v>1.6</v>
      </c>
      <c r="G186" s="244">
        <f>E186*F186</f>
        <v>19.147200000000002</v>
      </c>
    </row>
    <row r="187" spans="1:8" x14ac:dyDescent="0.25">
      <c r="A187" s="352" t="s">
        <v>106</v>
      </c>
      <c r="B187" s="353"/>
      <c r="C187" s="354"/>
      <c r="D187" s="242" t="s">
        <v>107</v>
      </c>
      <c r="E187" s="242" t="s">
        <v>521</v>
      </c>
      <c r="F187" s="242" t="s">
        <v>535</v>
      </c>
      <c r="G187" s="243" t="s">
        <v>10</v>
      </c>
    </row>
    <row r="188" spans="1:8" x14ac:dyDescent="0.25">
      <c r="A188" s="326" t="s">
        <v>538</v>
      </c>
      <c r="B188" s="327"/>
      <c r="C188" s="328"/>
      <c r="D188" s="239" t="s">
        <v>537</v>
      </c>
      <c r="E188" s="224"/>
      <c r="F188" s="224"/>
      <c r="G188" s="245">
        <f>G184/G186</f>
        <v>6.135884620205565</v>
      </c>
    </row>
    <row r="189" spans="1:8" x14ac:dyDescent="0.25">
      <c r="A189" s="237"/>
      <c r="B189" s="216"/>
      <c r="C189" s="216"/>
      <c r="D189" s="216"/>
      <c r="E189" s="216"/>
      <c r="F189" s="216"/>
      <c r="G189" s="219"/>
    </row>
    <row r="190" spans="1:8" ht="18.75" customHeight="1" x14ac:dyDescent="0.25">
      <c r="A190" s="156"/>
      <c r="B190" s="157"/>
      <c r="C190" s="158"/>
      <c r="D190" s="159"/>
      <c r="E190" s="159"/>
      <c r="F190" s="159"/>
      <c r="G190" s="160"/>
    </row>
    <row r="191" spans="1:8" ht="39.75" customHeight="1" x14ac:dyDescent="0.25">
      <c r="A191" s="304" t="s">
        <v>414</v>
      </c>
      <c r="B191" s="306" t="s">
        <v>336</v>
      </c>
      <c r="C191" s="308" t="s">
        <v>357</v>
      </c>
      <c r="D191" s="308"/>
      <c r="E191" s="308"/>
      <c r="F191" s="308"/>
      <c r="G191" s="309"/>
      <c r="H191" s="310" t="s">
        <v>155</v>
      </c>
    </row>
    <row r="192" spans="1:8" x14ac:dyDescent="0.25">
      <c r="A192" s="305"/>
      <c r="B192" s="307"/>
      <c r="C192" s="312" t="s">
        <v>417</v>
      </c>
      <c r="D192" s="313"/>
      <c r="E192" s="313"/>
      <c r="F192" s="313"/>
      <c r="G192" s="314"/>
      <c r="H192" s="311"/>
    </row>
    <row r="193" spans="1:7" x14ac:dyDescent="0.25">
      <c r="A193" s="315" t="s">
        <v>146</v>
      </c>
      <c r="B193" s="146" t="s">
        <v>323</v>
      </c>
      <c r="C193" s="147" t="s">
        <v>324</v>
      </c>
      <c r="D193" s="146" t="s">
        <v>325</v>
      </c>
      <c r="E193" s="146" t="s">
        <v>326</v>
      </c>
      <c r="F193" s="146" t="s">
        <v>327</v>
      </c>
      <c r="G193" s="148" t="s">
        <v>328</v>
      </c>
    </row>
    <row r="194" spans="1:7" ht="36.75" customHeight="1" x14ac:dyDescent="0.25">
      <c r="A194" s="316"/>
      <c r="B194" s="149">
        <v>6121</v>
      </c>
      <c r="C194" s="165" t="s">
        <v>572</v>
      </c>
      <c r="D194" s="149" t="s">
        <v>335</v>
      </c>
      <c r="E194" s="149" t="s">
        <v>422</v>
      </c>
      <c r="F194" s="149">
        <v>15.07</v>
      </c>
      <c r="G194" s="169">
        <f>E194*F194</f>
        <v>1.5974200000000001</v>
      </c>
    </row>
    <row r="195" spans="1:7" x14ac:dyDescent="0.25">
      <c r="A195" s="316"/>
      <c r="B195" s="149">
        <v>44497</v>
      </c>
      <c r="C195" s="165" t="s">
        <v>573</v>
      </c>
      <c r="D195" s="149" t="s">
        <v>335</v>
      </c>
      <c r="E195" s="149" t="s">
        <v>421</v>
      </c>
      <c r="F195" s="149">
        <v>25.65</v>
      </c>
      <c r="G195" s="169">
        <f>E195*F195</f>
        <v>5.4634499999999999</v>
      </c>
    </row>
    <row r="196" spans="1:7" x14ac:dyDescent="0.25">
      <c r="A196" s="316"/>
      <c r="B196" s="149">
        <v>6160</v>
      </c>
      <c r="C196" s="165" t="s">
        <v>574</v>
      </c>
      <c r="D196" s="149" t="s">
        <v>335</v>
      </c>
      <c r="E196" s="149" t="s">
        <v>423</v>
      </c>
      <c r="F196" s="149">
        <v>24.81</v>
      </c>
      <c r="G196" s="169">
        <f>E196*F196</f>
        <v>6.0238679999999993</v>
      </c>
    </row>
    <row r="197" spans="1:7" x14ac:dyDescent="0.25">
      <c r="A197" s="316"/>
      <c r="B197" s="146" t="s">
        <v>323</v>
      </c>
      <c r="C197" s="147" t="s">
        <v>329</v>
      </c>
      <c r="D197" s="146" t="s">
        <v>325</v>
      </c>
      <c r="E197" s="146" t="s">
        <v>326</v>
      </c>
      <c r="F197" s="146" t="s">
        <v>327</v>
      </c>
      <c r="G197" s="148" t="s">
        <v>328</v>
      </c>
    </row>
    <row r="198" spans="1:7" x14ac:dyDescent="0.25">
      <c r="A198" s="316"/>
      <c r="B198" s="149">
        <v>10998</v>
      </c>
      <c r="C198" s="165" t="s">
        <v>424</v>
      </c>
      <c r="D198" s="149" t="s">
        <v>296</v>
      </c>
      <c r="E198" s="149">
        <v>0.12</v>
      </c>
      <c r="F198" s="149">
        <v>31.51</v>
      </c>
      <c r="G198" s="169">
        <f t="shared" ref="G198:G200" si="4">E198*F198</f>
        <v>3.7812000000000001</v>
      </c>
    </row>
    <row r="199" spans="1:7" ht="30" x14ac:dyDescent="0.25">
      <c r="A199" s="316"/>
      <c r="B199" s="149">
        <v>43083</v>
      </c>
      <c r="C199" s="165" t="s">
        <v>427</v>
      </c>
      <c r="D199" s="149" t="s">
        <v>296</v>
      </c>
      <c r="E199" s="149">
        <v>3.62</v>
      </c>
      <c r="F199" s="149">
        <v>8.66</v>
      </c>
      <c r="G199" s="169">
        <f t="shared" si="4"/>
        <v>31.3492</v>
      </c>
    </row>
    <row r="200" spans="1:7" ht="30" x14ac:dyDescent="0.25">
      <c r="A200" s="316"/>
      <c r="B200" s="149">
        <v>11963</v>
      </c>
      <c r="C200" s="165" t="s">
        <v>545</v>
      </c>
      <c r="D200" s="149" t="s">
        <v>107</v>
      </c>
      <c r="E200" s="149">
        <v>0.52</v>
      </c>
      <c r="F200" s="149">
        <v>10.49</v>
      </c>
      <c r="G200" s="169">
        <f t="shared" si="4"/>
        <v>5.4548000000000005</v>
      </c>
    </row>
    <row r="201" spans="1:7" x14ac:dyDescent="0.25">
      <c r="A201" s="316"/>
      <c r="B201" s="146" t="s">
        <v>323</v>
      </c>
      <c r="C201" s="147" t="s">
        <v>330</v>
      </c>
      <c r="D201" s="146" t="s">
        <v>325</v>
      </c>
      <c r="E201" s="146" t="s">
        <v>326</v>
      </c>
      <c r="F201" s="146" t="s">
        <v>327</v>
      </c>
      <c r="G201" s="148" t="s">
        <v>328</v>
      </c>
    </row>
    <row r="202" spans="1:7" ht="30" x14ac:dyDescent="0.25">
      <c r="A202" s="316"/>
      <c r="B202" s="149" t="s">
        <v>379</v>
      </c>
      <c r="C202" s="150" t="s">
        <v>380</v>
      </c>
      <c r="D202" s="149" t="s">
        <v>381</v>
      </c>
      <c r="E202" s="149" t="s">
        <v>418</v>
      </c>
      <c r="F202" s="175">
        <v>32.909999999999997</v>
      </c>
      <c r="G202" s="169">
        <f>E202*F202</f>
        <v>0.22378799999999996</v>
      </c>
    </row>
    <row r="203" spans="1:7" ht="15" customHeight="1" x14ac:dyDescent="0.25">
      <c r="A203" s="316"/>
      <c r="B203" s="252" t="s">
        <v>383</v>
      </c>
      <c r="C203" s="150" t="s">
        <v>384</v>
      </c>
      <c r="D203" s="152" t="s">
        <v>385</v>
      </c>
      <c r="E203" s="168" t="s">
        <v>419</v>
      </c>
      <c r="F203" s="151">
        <v>32.020000000000003</v>
      </c>
      <c r="G203" s="169">
        <f>E203*F203</f>
        <v>0.30098800000000003</v>
      </c>
    </row>
    <row r="204" spans="1:7" ht="15" customHeight="1" x14ac:dyDescent="0.25">
      <c r="A204" s="316"/>
      <c r="B204" s="318" t="s">
        <v>331</v>
      </c>
      <c r="C204" s="319"/>
      <c r="D204" s="319"/>
      <c r="E204" s="319"/>
      <c r="F204" s="320"/>
      <c r="G204" s="170">
        <f>SUM(G194:G196)</f>
        <v>13.084737999999998</v>
      </c>
    </row>
    <row r="205" spans="1:7" ht="15" customHeight="1" x14ac:dyDescent="0.25">
      <c r="A205" s="316"/>
      <c r="B205" s="318" t="s">
        <v>332</v>
      </c>
      <c r="C205" s="319"/>
      <c r="D205" s="319"/>
      <c r="E205" s="319"/>
      <c r="F205" s="320"/>
      <c r="G205" s="170">
        <f>SUM(G198:G200)</f>
        <v>40.5852</v>
      </c>
    </row>
    <row r="206" spans="1:7" x14ac:dyDescent="0.25">
      <c r="A206" s="316"/>
      <c r="B206" s="318" t="s">
        <v>333</v>
      </c>
      <c r="C206" s="319"/>
      <c r="D206" s="319"/>
      <c r="E206" s="319"/>
      <c r="F206" s="320"/>
      <c r="G206" s="170">
        <f>SUM(G202:G203)</f>
        <v>0.52477600000000002</v>
      </c>
    </row>
    <row r="207" spans="1:7" x14ac:dyDescent="0.25">
      <c r="A207" s="316"/>
      <c r="B207" s="322" t="s">
        <v>334</v>
      </c>
      <c r="C207" s="323"/>
      <c r="D207" s="323"/>
      <c r="E207" s="323"/>
      <c r="F207" s="324"/>
      <c r="G207" s="171">
        <f>G204+G205+G206</f>
        <v>54.194714000000005</v>
      </c>
    </row>
    <row r="208" spans="1:7" x14ac:dyDescent="0.25">
      <c r="A208" s="352" t="s">
        <v>543</v>
      </c>
      <c r="B208" s="353"/>
      <c r="C208" s="353"/>
      <c r="D208" s="353"/>
      <c r="E208" s="353"/>
      <c r="F208" s="353"/>
      <c r="G208" s="354"/>
    </row>
    <row r="209" spans="1:7" x14ac:dyDescent="0.25">
      <c r="A209" s="352" t="s">
        <v>106</v>
      </c>
      <c r="B209" s="353"/>
      <c r="C209" s="354"/>
      <c r="D209" s="242" t="s">
        <v>520</v>
      </c>
      <c r="E209" s="242" t="s">
        <v>521</v>
      </c>
      <c r="F209" s="242" t="s">
        <v>522</v>
      </c>
      <c r="G209" s="243" t="s">
        <v>10</v>
      </c>
    </row>
    <row r="210" spans="1:7" x14ac:dyDescent="0.25">
      <c r="A210" s="355" t="s">
        <v>544</v>
      </c>
      <c r="B210" s="356"/>
      <c r="C210" s="357"/>
      <c r="D210" s="224"/>
      <c r="E210" s="224"/>
      <c r="F210" s="224"/>
      <c r="G210" s="238"/>
    </row>
    <row r="211" spans="1:7" x14ac:dyDescent="0.25">
      <c r="A211" s="326" t="s">
        <v>523</v>
      </c>
      <c r="B211" s="327"/>
      <c r="C211" s="328"/>
      <c r="D211" s="224">
        <v>1</v>
      </c>
      <c r="E211" s="224"/>
      <c r="F211" s="224">
        <v>0.82</v>
      </c>
      <c r="G211" s="241">
        <f>D211*F211</f>
        <v>0.82</v>
      </c>
    </row>
    <row r="212" spans="1:7" x14ac:dyDescent="0.25">
      <c r="A212" s="326" t="s">
        <v>524</v>
      </c>
      <c r="B212" s="327"/>
      <c r="C212" s="328"/>
      <c r="D212" s="224">
        <v>1</v>
      </c>
      <c r="E212" s="224"/>
      <c r="F212" s="224">
        <v>0.70699999999999996</v>
      </c>
      <c r="G212" s="241">
        <f t="shared" ref="G212:G217" si="5">D212*F212</f>
        <v>0.70699999999999996</v>
      </c>
    </row>
    <row r="213" spans="1:7" x14ac:dyDescent="0.25">
      <c r="A213" s="326" t="s">
        <v>525</v>
      </c>
      <c r="B213" s="327"/>
      <c r="C213" s="328"/>
      <c r="D213" s="224">
        <v>1</v>
      </c>
      <c r="E213" s="224"/>
      <c r="F213" s="240">
        <v>0.61</v>
      </c>
      <c r="G213" s="241">
        <f t="shared" si="5"/>
        <v>0.61</v>
      </c>
    </row>
    <row r="214" spans="1:7" x14ac:dyDescent="0.25">
      <c r="A214" s="326" t="s">
        <v>526</v>
      </c>
      <c r="B214" s="327"/>
      <c r="C214" s="328"/>
      <c r="D214" s="224">
        <v>1</v>
      </c>
      <c r="E214" s="224"/>
      <c r="F214" s="224">
        <v>0.47099999999999997</v>
      </c>
      <c r="G214" s="241">
        <f t="shared" si="5"/>
        <v>0.47099999999999997</v>
      </c>
    </row>
    <row r="215" spans="1:7" x14ac:dyDescent="0.25">
      <c r="A215" s="326" t="s">
        <v>527</v>
      </c>
      <c r="B215" s="327"/>
      <c r="C215" s="328"/>
      <c r="D215" s="224">
        <v>1</v>
      </c>
      <c r="E215" s="224"/>
      <c r="F215" s="224">
        <v>0.32200000000000001</v>
      </c>
      <c r="G215" s="241">
        <f t="shared" si="5"/>
        <v>0.32200000000000001</v>
      </c>
    </row>
    <row r="216" spans="1:7" x14ac:dyDescent="0.25">
      <c r="A216" s="326" t="s">
        <v>528</v>
      </c>
      <c r="B216" s="327"/>
      <c r="C216" s="328"/>
      <c r="D216" s="224">
        <v>1</v>
      </c>
      <c r="E216" s="224"/>
      <c r="F216" s="224">
        <v>0.17699999999999999</v>
      </c>
      <c r="G216" s="241">
        <f t="shared" si="5"/>
        <v>0.17699999999999999</v>
      </c>
    </row>
    <row r="217" spans="1:7" x14ac:dyDescent="0.25">
      <c r="A217" s="326" t="s">
        <v>529</v>
      </c>
      <c r="B217" s="327"/>
      <c r="C217" s="328"/>
      <c r="D217" s="224">
        <v>1</v>
      </c>
      <c r="E217" s="224"/>
      <c r="F217" s="224">
        <v>0.05</v>
      </c>
      <c r="G217" s="241">
        <f t="shared" si="5"/>
        <v>0.05</v>
      </c>
    </row>
    <row r="218" spans="1:7" x14ac:dyDescent="0.25">
      <c r="A218" s="326" t="s">
        <v>531</v>
      </c>
      <c r="B218" s="327"/>
      <c r="C218" s="328"/>
      <c r="D218" s="224">
        <v>7</v>
      </c>
      <c r="E218" s="224">
        <v>0.2</v>
      </c>
      <c r="F218" s="224"/>
      <c r="G218" s="241">
        <f>D218*E218</f>
        <v>1.4000000000000001</v>
      </c>
    </row>
    <row r="219" spans="1:7" x14ac:dyDescent="0.25">
      <c r="A219" s="326" t="s">
        <v>532</v>
      </c>
      <c r="B219" s="327"/>
      <c r="C219" s="328"/>
      <c r="D219" s="224">
        <v>1</v>
      </c>
      <c r="E219" s="224"/>
      <c r="F219" s="224"/>
      <c r="G219" s="241">
        <v>8.3390000000000004</v>
      </c>
    </row>
    <row r="220" spans="1:7" x14ac:dyDescent="0.25">
      <c r="A220" s="358" t="s">
        <v>547</v>
      </c>
      <c r="B220" s="359"/>
      <c r="C220" s="360"/>
      <c r="D220" s="224"/>
      <c r="E220" s="224"/>
      <c r="F220" s="224"/>
      <c r="G220" s="241"/>
    </row>
    <row r="221" spans="1:7" x14ac:dyDescent="0.25">
      <c r="A221" s="352" t="s">
        <v>541</v>
      </c>
      <c r="B221" s="353"/>
      <c r="C221" s="354"/>
      <c r="D221" s="242" t="s">
        <v>107</v>
      </c>
      <c r="E221" s="242" t="s">
        <v>534</v>
      </c>
      <c r="F221" s="242" t="s">
        <v>522</v>
      </c>
      <c r="G221" s="243" t="s">
        <v>10</v>
      </c>
    </row>
    <row r="222" spans="1:7" x14ac:dyDescent="0.25">
      <c r="A222" s="326" t="s">
        <v>540</v>
      </c>
      <c r="B222" s="327"/>
      <c r="C222" s="328"/>
      <c r="D222" s="239" t="s">
        <v>533</v>
      </c>
      <c r="E222" s="224"/>
      <c r="F222" s="224"/>
      <c r="G222" s="241">
        <f>SUM(G211:G219)</f>
        <v>12.896000000000001</v>
      </c>
    </row>
    <row r="223" spans="1:7" x14ac:dyDescent="0.25">
      <c r="A223" s="326" t="s">
        <v>540</v>
      </c>
      <c r="B223" s="327"/>
      <c r="C223" s="328"/>
      <c r="D223" s="239" t="s">
        <v>467</v>
      </c>
      <c r="E223" s="224">
        <v>3.75</v>
      </c>
      <c r="F223" s="224"/>
      <c r="G223" s="244">
        <f>E223*G222</f>
        <v>48.36</v>
      </c>
    </row>
    <row r="224" spans="1:7" x14ac:dyDescent="0.25">
      <c r="A224" s="352" t="s">
        <v>106</v>
      </c>
      <c r="B224" s="353"/>
      <c r="C224" s="354"/>
      <c r="D224" s="242" t="s">
        <v>107</v>
      </c>
      <c r="E224" s="242" t="s">
        <v>521</v>
      </c>
      <c r="F224" s="242" t="s">
        <v>535</v>
      </c>
      <c r="G224" s="243" t="s">
        <v>10</v>
      </c>
    </row>
    <row r="225" spans="1:8" x14ac:dyDescent="0.25">
      <c r="A225" s="326" t="s">
        <v>542</v>
      </c>
      <c r="B225" s="327"/>
      <c r="C225" s="328"/>
      <c r="D225" s="239" t="s">
        <v>460</v>
      </c>
      <c r="E225" s="224">
        <v>8.3390000000000004</v>
      </c>
      <c r="F225" s="224">
        <v>1.6</v>
      </c>
      <c r="G225" s="244">
        <f>E225*F225</f>
        <v>13.342400000000001</v>
      </c>
    </row>
    <row r="226" spans="1:8" x14ac:dyDescent="0.25">
      <c r="A226" s="352" t="s">
        <v>106</v>
      </c>
      <c r="B226" s="353"/>
      <c r="C226" s="354"/>
      <c r="D226" s="242" t="s">
        <v>107</v>
      </c>
      <c r="E226" s="242" t="s">
        <v>521</v>
      </c>
      <c r="F226" s="242" t="s">
        <v>535</v>
      </c>
      <c r="G226" s="243" t="s">
        <v>10</v>
      </c>
    </row>
    <row r="227" spans="1:8" x14ac:dyDescent="0.25">
      <c r="A227" s="326" t="s">
        <v>538</v>
      </c>
      <c r="B227" s="327"/>
      <c r="C227" s="328"/>
      <c r="D227" s="239" t="s">
        <v>537</v>
      </c>
      <c r="E227" s="224"/>
      <c r="F227" s="224"/>
      <c r="G227" s="245">
        <f>G223/G225</f>
        <v>3.6245353159851299</v>
      </c>
    </row>
    <row r="228" spans="1:8" ht="26.25" customHeight="1" x14ac:dyDescent="0.25">
      <c r="A228" s="351"/>
      <c r="B228" s="351"/>
      <c r="C228" s="351"/>
      <c r="D228" s="351"/>
      <c r="E228" s="351"/>
      <c r="F228" s="351"/>
      <c r="G228" s="351"/>
    </row>
    <row r="229" spans="1:8" ht="18.75" x14ac:dyDescent="0.25">
      <c r="A229" s="304" t="s">
        <v>456</v>
      </c>
      <c r="B229" s="306" t="s">
        <v>303</v>
      </c>
      <c r="C229" s="308" t="s">
        <v>471</v>
      </c>
      <c r="D229" s="308"/>
      <c r="E229" s="308"/>
      <c r="F229" s="308"/>
      <c r="G229" s="309"/>
      <c r="H229" s="310" t="s">
        <v>160</v>
      </c>
    </row>
    <row r="230" spans="1:8" x14ac:dyDescent="0.25">
      <c r="A230" s="305"/>
      <c r="B230" s="307"/>
      <c r="C230" s="329" t="s">
        <v>470</v>
      </c>
      <c r="D230" s="313"/>
      <c r="E230" s="313"/>
      <c r="F230" s="313"/>
      <c r="G230" s="314"/>
      <c r="H230" s="311"/>
    </row>
    <row r="231" spans="1:8" x14ac:dyDescent="0.25">
      <c r="A231" s="315" t="s">
        <v>146</v>
      </c>
      <c r="B231" s="146" t="s">
        <v>323</v>
      </c>
      <c r="C231" s="147" t="s">
        <v>324</v>
      </c>
      <c r="D231" s="146" t="s">
        <v>325</v>
      </c>
      <c r="E231" s="146" t="s">
        <v>326</v>
      </c>
      <c r="F231" s="146" t="s">
        <v>327</v>
      </c>
      <c r="G231" s="148" t="s">
        <v>328</v>
      </c>
    </row>
    <row r="232" spans="1:8" x14ac:dyDescent="0.25">
      <c r="A232" s="316"/>
      <c r="B232" s="149">
        <v>6160</v>
      </c>
      <c r="C232" s="165" t="s">
        <v>574</v>
      </c>
      <c r="D232" s="149" t="s">
        <v>335</v>
      </c>
      <c r="E232" s="149">
        <v>0.4</v>
      </c>
      <c r="F232" s="149">
        <v>24.81</v>
      </c>
      <c r="G232" s="169">
        <f>E232*F232</f>
        <v>9.9239999999999995</v>
      </c>
    </row>
    <row r="233" spans="1:8" x14ac:dyDescent="0.25">
      <c r="A233" s="316"/>
      <c r="B233" s="149" t="s">
        <v>377</v>
      </c>
      <c r="C233" s="165" t="s">
        <v>378</v>
      </c>
      <c r="D233" s="149" t="s">
        <v>335</v>
      </c>
      <c r="E233" s="149">
        <v>0.188</v>
      </c>
      <c r="F233" s="149">
        <v>33.590000000000003</v>
      </c>
      <c r="G233" s="169">
        <f>E233*F233</f>
        <v>6.3149200000000008</v>
      </c>
    </row>
    <row r="234" spans="1:8" x14ac:dyDescent="0.25">
      <c r="A234" s="316"/>
      <c r="B234" s="149">
        <v>6121</v>
      </c>
      <c r="C234" s="165" t="s">
        <v>572</v>
      </c>
      <c r="D234" s="149" t="s">
        <v>335</v>
      </c>
      <c r="E234" s="149">
        <v>0.3</v>
      </c>
      <c r="F234" s="149">
        <v>15.07</v>
      </c>
      <c r="G234" s="169">
        <f>E234*F234</f>
        <v>4.5209999999999999</v>
      </c>
    </row>
    <row r="235" spans="1:8" x14ac:dyDescent="0.25">
      <c r="A235" s="316"/>
      <c r="B235" s="146" t="s">
        <v>323</v>
      </c>
      <c r="C235" s="147" t="s">
        <v>329</v>
      </c>
      <c r="D235" s="146" t="s">
        <v>325</v>
      </c>
      <c r="E235" s="146" t="s">
        <v>326</v>
      </c>
      <c r="F235" s="146" t="s">
        <v>327</v>
      </c>
      <c r="G235" s="148" t="s">
        <v>328</v>
      </c>
    </row>
    <row r="236" spans="1:8" x14ac:dyDescent="0.25">
      <c r="A236" s="316"/>
      <c r="B236" s="149">
        <v>4777</v>
      </c>
      <c r="C236" s="165" t="s">
        <v>579</v>
      </c>
      <c r="D236" s="149" t="s">
        <v>296</v>
      </c>
      <c r="E236" s="149">
        <f>(0.93+0.15+0.15+0.5+0.64)*4.12</f>
        <v>9.7644000000000002</v>
      </c>
      <c r="F236" s="149">
        <v>8.02</v>
      </c>
      <c r="G236" s="169">
        <f t="shared" ref="G236:G237" si="6">E236*F236</f>
        <v>78.310487999999992</v>
      </c>
    </row>
    <row r="237" spans="1:8" x14ac:dyDescent="0.25">
      <c r="A237" s="316"/>
      <c r="B237" s="149">
        <v>11977</v>
      </c>
      <c r="C237" s="165" t="s">
        <v>578</v>
      </c>
      <c r="D237" s="149" t="s">
        <v>107</v>
      </c>
      <c r="E237" s="149">
        <v>2</v>
      </c>
      <c r="F237" s="149">
        <v>11.89</v>
      </c>
      <c r="G237" s="169">
        <f t="shared" si="6"/>
        <v>23.78</v>
      </c>
    </row>
    <row r="238" spans="1:8" x14ac:dyDescent="0.25">
      <c r="A238" s="316"/>
      <c r="B238" s="149"/>
      <c r="C238" s="165"/>
      <c r="D238" s="149"/>
      <c r="E238" s="149"/>
      <c r="F238" s="149"/>
      <c r="G238" s="169"/>
    </row>
    <row r="239" spans="1:8" x14ac:dyDescent="0.25">
      <c r="A239" s="316"/>
      <c r="B239" s="146" t="s">
        <v>323</v>
      </c>
      <c r="C239" s="147" t="s">
        <v>330</v>
      </c>
      <c r="D239" s="146" t="s">
        <v>325</v>
      </c>
      <c r="E239" s="146" t="s">
        <v>326</v>
      </c>
      <c r="F239" s="146" t="s">
        <v>327</v>
      </c>
      <c r="G239" s="148" t="s">
        <v>328</v>
      </c>
    </row>
    <row r="240" spans="1:8" x14ac:dyDescent="0.25">
      <c r="A240" s="316"/>
      <c r="B240" s="149">
        <v>7307</v>
      </c>
      <c r="C240" s="150" t="s">
        <v>576</v>
      </c>
      <c r="D240" s="149" t="s">
        <v>460</v>
      </c>
      <c r="E240" s="149">
        <v>0.23</v>
      </c>
      <c r="F240" s="175">
        <v>47.96</v>
      </c>
      <c r="G240" s="169">
        <f>E240*F240</f>
        <v>11.030800000000001</v>
      </c>
    </row>
    <row r="241" spans="1:8" x14ac:dyDescent="0.25">
      <c r="A241" s="316"/>
      <c r="B241" s="152"/>
      <c r="C241" s="150"/>
      <c r="D241" s="152"/>
      <c r="E241" s="168"/>
      <c r="F241" s="151"/>
      <c r="G241" s="169">
        <f>E241*F241</f>
        <v>0</v>
      </c>
    </row>
    <row r="242" spans="1:8" x14ac:dyDescent="0.25">
      <c r="A242" s="316"/>
      <c r="B242" s="318" t="s">
        <v>331</v>
      </c>
      <c r="C242" s="319"/>
      <c r="D242" s="319"/>
      <c r="E242" s="319"/>
      <c r="F242" s="320"/>
      <c r="G242" s="170">
        <f>SUM(G232:G234)</f>
        <v>20.759920000000001</v>
      </c>
    </row>
    <row r="243" spans="1:8" x14ac:dyDescent="0.25">
      <c r="A243" s="316"/>
      <c r="B243" s="318" t="s">
        <v>332</v>
      </c>
      <c r="C243" s="319"/>
      <c r="D243" s="319"/>
      <c r="E243" s="319"/>
      <c r="F243" s="320"/>
      <c r="G243" s="170">
        <f>SUM(G236:G237)</f>
        <v>102.09048799999999</v>
      </c>
    </row>
    <row r="244" spans="1:8" x14ac:dyDescent="0.25">
      <c r="A244" s="316"/>
      <c r="B244" s="318" t="s">
        <v>333</v>
      </c>
      <c r="C244" s="319"/>
      <c r="D244" s="319"/>
      <c r="E244" s="319"/>
      <c r="F244" s="320"/>
      <c r="G244" s="170">
        <f>SUM(G240:G241)</f>
        <v>11.030800000000001</v>
      </c>
    </row>
    <row r="245" spans="1:8" x14ac:dyDescent="0.25">
      <c r="A245" s="316"/>
      <c r="B245" s="322" t="s">
        <v>334</v>
      </c>
      <c r="C245" s="323"/>
      <c r="D245" s="323"/>
      <c r="E245" s="323"/>
      <c r="F245" s="324"/>
      <c r="G245" s="171">
        <f>G242+G243+G244</f>
        <v>133.88120799999999</v>
      </c>
    </row>
    <row r="246" spans="1:8" x14ac:dyDescent="0.25">
      <c r="A246" s="351"/>
      <c r="B246" s="351"/>
      <c r="C246" s="351"/>
      <c r="D246" s="351"/>
      <c r="E246" s="351"/>
      <c r="F246" s="351"/>
      <c r="G246" s="351"/>
    </row>
    <row r="247" spans="1:8" ht="34.5" customHeight="1" x14ac:dyDescent="0.25">
      <c r="A247" s="304" t="s">
        <v>365</v>
      </c>
      <c r="B247" s="306" t="s">
        <v>336</v>
      </c>
      <c r="C247" s="308" t="s">
        <v>428</v>
      </c>
      <c r="D247" s="308"/>
      <c r="E247" s="308"/>
      <c r="F247" s="308"/>
      <c r="G247" s="309"/>
      <c r="H247" s="179" t="s">
        <v>178</v>
      </c>
    </row>
    <row r="248" spans="1:8" x14ac:dyDescent="0.25">
      <c r="A248" s="305"/>
      <c r="B248" s="307"/>
      <c r="C248" s="312" t="s">
        <v>429</v>
      </c>
      <c r="D248" s="313"/>
      <c r="E248" s="313"/>
      <c r="F248" s="313"/>
      <c r="G248" s="314"/>
    </row>
    <row r="249" spans="1:8" x14ac:dyDescent="0.25">
      <c r="A249" s="315" t="s">
        <v>146</v>
      </c>
      <c r="B249" s="146" t="s">
        <v>323</v>
      </c>
      <c r="C249" s="147" t="s">
        <v>324</v>
      </c>
      <c r="D249" s="146" t="s">
        <v>325</v>
      </c>
      <c r="E249" s="146" t="s">
        <v>326</v>
      </c>
      <c r="F249" s="146" t="s">
        <v>327</v>
      </c>
      <c r="G249" s="148" t="s">
        <v>328</v>
      </c>
    </row>
    <row r="250" spans="1:8" x14ac:dyDescent="0.25">
      <c r="A250" s="316"/>
      <c r="B250" s="149">
        <v>6121</v>
      </c>
      <c r="C250" s="165" t="s">
        <v>572</v>
      </c>
      <c r="D250" s="149" t="s">
        <v>335</v>
      </c>
      <c r="E250" s="149">
        <v>0.66300000000000003</v>
      </c>
      <c r="F250" s="149">
        <v>15.07</v>
      </c>
      <c r="G250" s="169">
        <f>E250*F250</f>
        <v>9.9914100000000001</v>
      </c>
    </row>
    <row r="251" spans="1:8" x14ac:dyDescent="0.25">
      <c r="A251" s="316"/>
      <c r="B251" s="149">
        <v>4750</v>
      </c>
      <c r="C251" s="165" t="s">
        <v>393</v>
      </c>
      <c r="D251" s="149" t="s">
        <v>335</v>
      </c>
      <c r="E251" s="149">
        <v>0.8</v>
      </c>
      <c r="F251" s="149">
        <v>22.18</v>
      </c>
      <c r="G251" s="169">
        <f>E251*F251</f>
        <v>17.744</v>
      </c>
    </row>
    <row r="252" spans="1:8" x14ac:dyDescent="0.25">
      <c r="A252" s="316"/>
      <c r="B252" s="149">
        <v>4783</v>
      </c>
      <c r="C252" s="165" t="s">
        <v>580</v>
      </c>
      <c r="D252" s="149" t="s">
        <v>335</v>
      </c>
      <c r="E252" s="149">
        <v>1.6879999999999999</v>
      </c>
      <c r="F252" s="149">
        <v>22.14</v>
      </c>
      <c r="G252" s="169">
        <f>E252*F252</f>
        <v>37.372320000000002</v>
      </c>
    </row>
    <row r="253" spans="1:8" x14ac:dyDescent="0.25">
      <c r="A253" s="316"/>
      <c r="B253" s="149">
        <v>6160</v>
      </c>
      <c r="C253" s="165" t="s">
        <v>574</v>
      </c>
      <c r="D253" s="149" t="s">
        <v>335</v>
      </c>
      <c r="E253" s="149">
        <v>1.6879999999999999</v>
      </c>
      <c r="F253" s="149">
        <v>24.81</v>
      </c>
      <c r="G253" s="169">
        <f>E253*F253</f>
        <v>41.879279999999994</v>
      </c>
    </row>
    <row r="254" spans="1:8" x14ac:dyDescent="0.25">
      <c r="A254" s="316"/>
      <c r="B254" s="146" t="s">
        <v>323</v>
      </c>
      <c r="C254" s="147" t="s">
        <v>329</v>
      </c>
      <c r="D254" s="146" t="s">
        <v>325</v>
      </c>
      <c r="E254" s="146" t="s">
        <v>326</v>
      </c>
      <c r="F254" s="146" t="s">
        <v>327</v>
      </c>
      <c r="G254" s="148" t="s">
        <v>328</v>
      </c>
    </row>
    <row r="255" spans="1:8" x14ac:dyDescent="0.25">
      <c r="A255" s="316"/>
      <c r="B255" s="149"/>
      <c r="C255" s="165"/>
      <c r="D255" s="149"/>
      <c r="E255" s="149">
        <v>6.3299999999999995E-2</v>
      </c>
      <c r="F255" s="178"/>
      <c r="G255" s="169">
        <f t="shared" ref="G255:G262" si="7">E255*F255</f>
        <v>0</v>
      </c>
    </row>
    <row r="256" spans="1:8" ht="30" x14ac:dyDescent="0.25">
      <c r="A256" s="316"/>
      <c r="B256" s="149">
        <v>370</v>
      </c>
      <c r="C256" s="165" t="s">
        <v>581</v>
      </c>
      <c r="D256" s="149" t="s">
        <v>337</v>
      </c>
      <c r="E256" s="149">
        <v>3.0099999999999998E-2</v>
      </c>
      <c r="F256" s="149">
        <v>87.5</v>
      </c>
      <c r="G256" s="169">
        <f t="shared" si="7"/>
        <v>2.63375</v>
      </c>
    </row>
    <row r="257" spans="1:8" x14ac:dyDescent="0.25">
      <c r="A257" s="316"/>
      <c r="B257" s="149">
        <v>13284</v>
      </c>
      <c r="C257" s="165" t="s">
        <v>398</v>
      </c>
      <c r="D257" s="149" t="s">
        <v>296</v>
      </c>
      <c r="E257" s="149">
        <v>10</v>
      </c>
      <c r="F257" s="149">
        <v>0.56999999999999995</v>
      </c>
      <c r="G257" s="169">
        <f t="shared" si="7"/>
        <v>5.6999999999999993</v>
      </c>
    </row>
    <row r="258" spans="1:8" x14ac:dyDescent="0.25">
      <c r="A258" s="316"/>
      <c r="B258" s="149">
        <v>7288</v>
      </c>
      <c r="C258" s="165" t="s">
        <v>582</v>
      </c>
      <c r="D258" s="149" t="s">
        <v>269</v>
      </c>
      <c r="E258" s="149">
        <v>0.33760000000000001</v>
      </c>
      <c r="F258" s="149">
        <v>45.07</v>
      </c>
      <c r="G258" s="169">
        <f t="shared" si="7"/>
        <v>15.215632000000001</v>
      </c>
    </row>
    <row r="259" spans="1:8" x14ac:dyDescent="0.25">
      <c r="A259" s="316"/>
      <c r="B259" s="149">
        <v>3768</v>
      </c>
      <c r="C259" s="165" t="s">
        <v>431</v>
      </c>
      <c r="D259" s="149" t="s">
        <v>107</v>
      </c>
      <c r="E259" s="149">
        <v>0.63300000000000001</v>
      </c>
      <c r="F259" s="149">
        <v>4.8499999999999996</v>
      </c>
      <c r="G259" s="169">
        <f t="shared" si="7"/>
        <v>3.0700499999999997</v>
      </c>
    </row>
    <row r="260" spans="1:8" ht="30" x14ac:dyDescent="0.25">
      <c r="A260" s="316"/>
      <c r="B260" s="149">
        <v>21009</v>
      </c>
      <c r="C260" s="165" t="s">
        <v>432</v>
      </c>
      <c r="D260" s="149" t="s">
        <v>303</v>
      </c>
      <c r="E260" s="149">
        <v>20.6</v>
      </c>
      <c r="F260" s="149">
        <v>31.61</v>
      </c>
      <c r="G260" s="169">
        <f t="shared" si="7"/>
        <v>651.16600000000005</v>
      </c>
    </row>
    <row r="261" spans="1:8" ht="30" x14ac:dyDescent="0.25">
      <c r="A261" s="316"/>
      <c r="B261" s="149">
        <v>21010</v>
      </c>
      <c r="C261" s="165" t="s">
        <v>433</v>
      </c>
      <c r="D261" s="149" t="s">
        <v>303</v>
      </c>
      <c r="E261" s="149">
        <v>10.9</v>
      </c>
      <c r="F261" s="149">
        <v>42.44</v>
      </c>
      <c r="G261" s="169">
        <f t="shared" si="7"/>
        <v>462.596</v>
      </c>
    </row>
    <row r="262" spans="1:8" x14ac:dyDescent="0.25">
      <c r="A262" s="316"/>
      <c r="B262" s="149">
        <v>7307</v>
      </c>
      <c r="C262" s="165" t="s">
        <v>430</v>
      </c>
      <c r="D262" s="149" t="s">
        <v>269</v>
      </c>
      <c r="E262" s="149">
        <v>0.25319999999999998</v>
      </c>
      <c r="F262" s="149">
        <v>47.96</v>
      </c>
      <c r="G262" s="169">
        <f t="shared" si="7"/>
        <v>12.143471999999999</v>
      </c>
    </row>
    <row r="263" spans="1:8" x14ac:dyDescent="0.25">
      <c r="A263" s="316"/>
      <c r="B263" s="146" t="s">
        <v>323</v>
      </c>
      <c r="C263" s="147" t="s">
        <v>330</v>
      </c>
      <c r="D263" s="146" t="s">
        <v>325</v>
      </c>
      <c r="E263" s="146" t="s">
        <v>326</v>
      </c>
      <c r="F263" s="146" t="s">
        <v>327</v>
      </c>
      <c r="G263" s="148" t="s">
        <v>328</v>
      </c>
    </row>
    <row r="264" spans="1:8" x14ac:dyDescent="0.25">
      <c r="A264" s="316"/>
      <c r="B264" s="149"/>
      <c r="C264" s="150"/>
      <c r="D264" s="149"/>
      <c r="E264" s="149"/>
      <c r="F264" s="175"/>
      <c r="G264" s="169"/>
    </row>
    <row r="265" spans="1:8" x14ac:dyDescent="0.25">
      <c r="A265" s="316"/>
      <c r="B265" s="152"/>
      <c r="C265" s="150"/>
      <c r="D265" s="152"/>
      <c r="E265" s="168"/>
      <c r="F265" s="151"/>
      <c r="G265" s="169"/>
    </row>
    <row r="266" spans="1:8" x14ac:dyDescent="0.25">
      <c r="A266" s="316"/>
      <c r="B266" s="318" t="s">
        <v>331</v>
      </c>
      <c r="C266" s="319"/>
      <c r="D266" s="319"/>
      <c r="E266" s="319"/>
      <c r="F266" s="320"/>
      <c r="G266" s="170">
        <f>SUM(G250:G253)</f>
        <v>106.98701</v>
      </c>
    </row>
    <row r="267" spans="1:8" x14ac:dyDescent="0.25">
      <c r="A267" s="316"/>
      <c r="B267" s="318" t="s">
        <v>332</v>
      </c>
      <c r="C267" s="319"/>
      <c r="D267" s="319"/>
      <c r="E267" s="319"/>
      <c r="F267" s="320"/>
      <c r="G267" s="170">
        <f>SUM(G255:G262)</f>
        <v>1152.5249040000001</v>
      </c>
    </row>
    <row r="268" spans="1:8" x14ac:dyDescent="0.25">
      <c r="A268" s="316"/>
      <c r="B268" s="318" t="s">
        <v>333</v>
      </c>
      <c r="C268" s="319"/>
      <c r="D268" s="319"/>
      <c r="E268" s="319"/>
      <c r="F268" s="320"/>
      <c r="G268" s="170">
        <f>SUM(G264:G265)</f>
        <v>0</v>
      </c>
    </row>
    <row r="269" spans="1:8" x14ac:dyDescent="0.25">
      <c r="A269" s="317"/>
      <c r="B269" s="321" t="s">
        <v>334</v>
      </c>
      <c r="C269" s="321"/>
      <c r="D269" s="321"/>
      <c r="E269" s="321"/>
      <c r="F269" s="321"/>
      <c r="G269" s="171">
        <f>G266+G267+G268</f>
        <v>1259.5119140000002</v>
      </c>
    </row>
    <row r="270" spans="1:8" x14ac:dyDescent="0.25">
      <c r="C270" s="143"/>
      <c r="G270" s="177"/>
    </row>
    <row r="271" spans="1:8" ht="42" customHeight="1" x14ac:dyDescent="0.25">
      <c r="A271" s="304" t="s">
        <v>367</v>
      </c>
      <c r="B271" s="306" t="s">
        <v>336</v>
      </c>
      <c r="C271" s="308" t="s">
        <v>510</v>
      </c>
      <c r="D271" s="308"/>
      <c r="E271" s="308"/>
      <c r="F271" s="308"/>
      <c r="G271" s="309"/>
      <c r="H271" s="310" t="s">
        <v>477</v>
      </c>
    </row>
    <row r="272" spans="1:8" x14ac:dyDescent="0.25">
      <c r="A272" s="305"/>
      <c r="B272" s="307"/>
      <c r="C272" s="312" t="s">
        <v>511</v>
      </c>
      <c r="D272" s="313"/>
      <c r="E272" s="313"/>
      <c r="F272" s="313"/>
      <c r="G272" s="314"/>
      <c r="H272" s="311"/>
    </row>
    <row r="273" spans="1:8" x14ac:dyDescent="0.25">
      <c r="A273" s="315" t="s">
        <v>146</v>
      </c>
      <c r="B273" s="146" t="s">
        <v>323</v>
      </c>
      <c r="C273" s="147" t="s">
        <v>324</v>
      </c>
      <c r="D273" s="146" t="s">
        <v>325</v>
      </c>
      <c r="E273" s="146" t="s">
        <v>326</v>
      </c>
      <c r="F273" s="146" t="s">
        <v>327</v>
      </c>
      <c r="G273" s="148" t="s">
        <v>328</v>
      </c>
    </row>
    <row r="274" spans="1:8" x14ac:dyDescent="0.25">
      <c r="A274" s="316"/>
      <c r="B274" s="149">
        <v>88278</v>
      </c>
      <c r="C274" s="165" t="s">
        <v>420</v>
      </c>
      <c r="D274" s="149" t="s">
        <v>335</v>
      </c>
      <c r="E274" s="149">
        <v>0.18</v>
      </c>
      <c r="F274" s="149">
        <v>34.65</v>
      </c>
      <c r="G274" s="169">
        <f>E274*F274</f>
        <v>6.2369999999999992</v>
      </c>
    </row>
    <row r="275" spans="1:8" x14ac:dyDescent="0.25">
      <c r="A275" s="316"/>
      <c r="B275" s="149">
        <v>6121</v>
      </c>
      <c r="C275" s="165" t="s">
        <v>572</v>
      </c>
      <c r="D275" s="149" t="s">
        <v>335</v>
      </c>
      <c r="E275" s="149">
        <v>0.16</v>
      </c>
      <c r="F275" s="149">
        <v>15.07</v>
      </c>
      <c r="G275" s="169">
        <f>E275*F275</f>
        <v>2.4112</v>
      </c>
    </row>
    <row r="276" spans="1:8" x14ac:dyDescent="0.25">
      <c r="A276" s="225"/>
      <c r="B276" s="146" t="s">
        <v>323</v>
      </c>
      <c r="C276" s="147" t="s">
        <v>329</v>
      </c>
      <c r="D276" s="146" t="s">
        <v>325</v>
      </c>
      <c r="E276" s="146" t="s">
        <v>326</v>
      </c>
      <c r="F276" s="146" t="s">
        <v>327</v>
      </c>
      <c r="G276" s="148" t="s">
        <v>328</v>
      </c>
    </row>
    <row r="277" spans="1:8" ht="45" x14ac:dyDescent="0.25">
      <c r="A277" s="214" t="s">
        <v>100</v>
      </c>
      <c r="B277" s="149" t="s">
        <v>595</v>
      </c>
      <c r="C277" s="165" t="s">
        <v>577</v>
      </c>
      <c r="D277" s="149" t="s">
        <v>465</v>
      </c>
      <c r="E277" s="149">
        <v>1</v>
      </c>
      <c r="F277" s="149">
        <v>14.02</v>
      </c>
      <c r="G277" s="169">
        <f t="shared" ref="G277" si="8">E277*F277</f>
        <v>14.02</v>
      </c>
    </row>
    <row r="278" spans="1:8" x14ac:dyDescent="0.25">
      <c r="A278" s="225"/>
      <c r="B278" s="146" t="s">
        <v>323</v>
      </c>
      <c r="C278" s="147" t="s">
        <v>330</v>
      </c>
      <c r="D278" s="146" t="s">
        <v>325</v>
      </c>
      <c r="E278" s="146" t="s">
        <v>326</v>
      </c>
      <c r="F278" s="146" t="s">
        <v>327</v>
      </c>
      <c r="G278" s="148" t="s">
        <v>328</v>
      </c>
    </row>
    <row r="279" spans="1:8" x14ac:dyDescent="0.25">
      <c r="A279" s="225"/>
      <c r="B279" s="149"/>
      <c r="C279" s="150"/>
      <c r="D279" s="149"/>
      <c r="E279" s="149"/>
      <c r="F279" s="151"/>
      <c r="G279" s="169">
        <f>E279*F279</f>
        <v>0</v>
      </c>
    </row>
    <row r="280" spans="1:8" x14ac:dyDescent="0.25">
      <c r="A280" s="225"/>
      <c r="B280" s="318" t="s">
        <v>331</v>
      </c>
      <c r="C280" s="319"/>
      <c r="D280" s="319"/>
      <c r="E280" s="319"/>
      <c r="F280" s="320"/>
      <c r="G280" s="170">
        <f>SUM(G274:G275)</f>
        <v>8.6481999999999992</v>
      </c>
    </row>
    <row r="281" spans="1:8" x14ac:dyDescent="0.25">
      <c r="A281" s="225"/>
      <c r="B281" s="318" t="s">
        <v>332</v>
      </c>
      <c r="C281" s="319"/>
      <c r="D281" s="319"/>
      <c r="E281" s="319"/>
      <c r="F281" s="320"/>
      <c r="G281" s="170">
        <f>SUM(G277:G277)</f>
        <v>14.02</v>
      </c>
    </row>
    <row r="282" spans="1:8" x14ac:dyDescent="0.25">
      <c r="A282" s="225"/>
      <c r="B282" s="318" t="s">
        <v>333</v>
      </c>
      <c r="C282" s="319"/>
      <c r="D282" s="319"/>
      <c r="E282" s="319"/>
      <c r="F282" s="320"/>
      <c r="G282" s="170">
        <f>SUM(G279:G279)</f>
        <v>0</v>
      </c>
    </row>
    <row r="283" spans="1:8" x14ac:dyDescent="0.25">
      <c r="A283" s="226"/>
      <c r="B283" s="321" t="s">
        <v>334</v>
      </c>
      <c r="C283" s="321"/>
      <c r="D283" s="321"/>
      <c r="E283" s="321"/>
      <c r="F283" s="321"/>
      <c r="G283" s="212">
        <f>G280+G281+G282</f>
        <v>22.668199999999999</v>
      </c>
    </row>
    <row r="284" spans="1:8" x14ac:dyDescent="0.25">
      <c r="C284" s="143"/>
    </row>
    <row r="285" spans="1:8" ht="41.25" customHeight="1" x14ac:dyDescent="0.25">
      <c r="A285" s="304" t="s">
        <v>365</v>
      </c>
      <c r="B285" s="306" t="s">
        <v>336</v>
      </c>
      <c r="C285" s="308" t="s">
        <v>503</v>
      </c>
      <c r="D285" s="308"/>
      <c r="E285" s="308"/>
      <c r="F285" s="308"/>
      <c r="G285" s="309"/>
      <c r="H285" s="310" t="s">
        <v>261</v>
      </c>
    </row>
    <row r="286" spans="1:8" x14ac:dyDescent="0.25">
      <c r="A286" s="305"/>
      <c r="B286" s="307"/>
      <c r="C286" s="312" t="s">
        <v>479</v>
      </c>
      <c r="D286" s="313"/>
      <c r="E286" s="313"/>
      <c r="F286" s="313"/>
      <c r="G286" s="314"/>
      <c r="H286" s="311"/>
    </row>
    <row r="287" spans="1:8" x14ac:dyDescent="0.25">
      <c r="A287" s="315" t="s">
        <v>146</v>
      </c>
      <c r="B287" s="146" t="s">
        <v>323</v>
      </c>
      <c r="C287" s="147" t="s">
        <v>324</v>
      </c>
      <c r="D287" s="146" t="s">
        <v>325</v>
      </c>
      <c r="E287" s="146" t="s">
        <v>326</v>
      </c>
      <c r="F287" s="146" t="s">
        <v>327</v>
      </c>
      <c r="G287" s="148" t="s">
        <v>328</v>
      </c>
    </row>
    <row r="288" spans="1:8" x14ac:dyDescent="0.25">
      <c r="A288" s="316"/>
      <c r="B288" s="149">
        <v>246</v>
      </c>
      <c r="C288" s="165" t="s">
        <v>584</v>
      </c>
      <c r="D288" s="149" t="s">
        <v>335</v>
      </c>
      <c r="E288" s="149">
        <v>1</v>
      </c>
      <c r="F288" s="149">
        <v>17.11</v>
      </c>
      <c r="G288" s="169">
        <f>E288*F288</f>
        <v>17.11</v>
      </c>
    </row>
    <row r="289" spans="1:7" ht="30.75" customHeight="1" x14ac:dyDescent="0.25">
      <c r="A289" s="316"/>
      <c r="B289" s="149">
        <v>2696</v>
      </c>
      <c r="C289" s="165" t="s">
        <v>583</v>
      </c>
      <c r="D289" s="149" t="s">
        <v>335</v>
      </c>
      <c r="E289" s="149">
        <v>1.3</v>
      </c>
      <c r="F289" s="149">
        <v>21.36</v>
      </c>
      <c r="G289" s="169">
        <f>E289*F289</f>
        <v>27.768000000000001</v>
      </c>
    </row>
    <row r="290" spans="1:7" x14ac:dyDescent="0.25">
      <c r="A290" s="316"/>
      <c r="B290" s="146" t="s">
        <v>323</v>
      </c>
      <c r="C290" s="147" t="s">
        <v>329</v>
      </c>
      <c r="D290" s="146" t="s">
        <v>325</v>
      </c>
      <c r="E290" s="146" t="s">
        <v>326</v>
      </c>
      <c r="F290" s="146" t="s">
        <v>327</v>
      </c>
      <c r="G290" s="148" t="s">
        <v>328</v>
      </c>
    </row>
    <row r="291" spans="1:7" x14ac:dyDescent="0.25">
      <c r="A291" s="316"/>
      <c r="B291" s="149">
        <v>37104</v>
      </c>
      <c r="C291" s="165" t="s">
        <v>504</v>
      </c>
      <c r="D291" s="149" t="s">
        <v>107</v>
      </c>
      <c r="E291" s="149">
        <v>1</v>
      </c>
      <c r="F291" s="178">
        <v>1253.75</v>
      </c>
      <c r="G291" s="169">
        <f t="shared" ref="G291:G302" si="9">E291*F291</f>
        <v>1253.75</v>
      </c>
    </row>
    <row r="292" spans="1:7" ht="45" x14ac:dyDescent="0.25">
      <c r="A292" s="316"/>
      <c r="B292" s="149">
        <v>100</v>
      </c>
      <c r="C292" s="165" t="s">
        <v>480</v>
      </c>
      <c r="D292" s="149" t="s">
        <v>107</v>
      </c>
      <c r="E292" s="149">
        <v>1</v>
      </c>
      <c r="F292" s="149">
        <v>60.68</v>
      </c>
      <c r="G292" s="169">
        <f t="shared" si="9"/>
        <v>60.68</v>
      </c>
    </row>
    <row r="293" spans="1:7" ht="30" x14ac:dyDescent="0.25">
      <c r="A293" s="316"/>
      <c r="B293" s="149">
        <v>97</v>
      </c>
      <c r="C293" s="165" t="s">
        <v>481</v>
      </c>
      <c r="D293" s="149" t="s">
        <v>107</v>
      </c>
      <c r="E293" s="149">
        <v>1</v>
      </c>
      <c r="F293" s="149">
        <v>24.55</v>
      </c>
      <c r="G293" s="169">
        <f t="shared" si="9"/>
        <v>24.55</v>
      </c>
    </row>
    <row r="294" spans="1:7" ht="30" x14ac:dyDescent="0.25">
      <c r="A294" s="316"/>
      <c r="B294" s="149">
        <v>11825</v>
      </c>
      <c r="C294" s="165" t="s">
        <v>482</v>
      </c>
      <c r="D294" s="149" t="s">
        <v>107</v>
      </c>
      <c r="E294" s="149">
        <v>1</v>
      </c>
      <c r="F294" s="149">
        <v>75.56</v>
      </c>
      <c r="G294" s="169">
        <f t="shared" si="9"/>
        <v>75.56</v>
      </c>
    </row>
    <row r="295" spans="1:7" ht="30" x14ac:dyDescent="0.25">
      <c r="A295" s="316"/>
      <c r="B295" s="149">
        <v>20055</v>
      </c>
      <c r="C295" s="165" t="s">
        <v>585</v>
      </c>
      <c r="D295" s="149" t="s">
        <v>107</v>
      </c>
      <c r="E295" s="149">
        <v>1</v>
      </c>
      <c r="F295" s="149">
        <v>50.88</v>
      </c>
      <c r="G295" s="169">
        <f t="shared" si="9"/>
        <v>50.88</v>
      </c>
    </row>
    <row r="296" spans="1:7" ht="30" x14ac:dyDescent="0.25">
      <c r="A296" s="316"/>
      <c r="B296" s="149">
        <v>11671</v>
      </c>
      <c r="C296" s="165" t="s">
        <v>586</v>
      </c>
      <c r="D296" s="149" t="s">
        <v>107</v>
      </c>
      <c r="E296" s="149">
        <v>1</v>
      </c>
      <c r="F296" s="149">
        <v>109.17</v>
      </c>
      <c r="G296" s="169">
        <f t="shared" si="9"/>
        <v>109.17</v>
      </c>
    </row>
    <row r="297" spans="1:7" x14ac:dyDescent="0.25">
      <c r="A297" s="316"/>
      <c r="B297" s="149">
        <v>9869</v>
      </c>
      <c r="C297" s="165" t="s">
        <v>483</v>
      </c>
      <c r="D297" s="149" t="s">
        <v>303</v>
      </c>
      <c r="E297" s="149">
        <v>5</v>
      </c>
      <c r="F297" s="149">
        <v>11.87</v>
      </c>
      <c r="G297" s="169">
        <f t="shared" si="9"/>
        <v>59.349999999999994</v>
      </c>
    </row>
    <row r="298" spans="1:7" x14ac:dyDescent="0.25">
      <c r="A298" s="316"/>
      <c r="B298" s="149">
        <v>9873</v>
      </c>
      <c r="C298" s="165" t="s">
        <v>484</v>
      </c>
      <c r="D298" s="149" t="s">
        <v>303</v>
      </c>
      <c r="E298" s="149">
        <v>5</v>
      </c>
      <c r="F298" s="149">
        <v>33.630000000000003</v>
      </c>
      <c r="G298" s="169">
        <f t="shared" si="9"/>
        <v>168.15</v>
      </c>
    </row>
    <row r="299" spans="1:7" x14ac:dyDescent="0.25">
      <c r="A299" s="316"/>
      <c r="B299" s="149">
        <v>3501</v>
      </c>
      <c r="C299" s="165" t="s">
        <v>505</v>
      </c>
      <c r="D299" s="149" t="s">
        <v>107</v>
      </c>
      <c r="E299" s="149">
        <v>3</v>
      </c>
      <c r="F299" s="149">
        <v>5.49</v>
      </c>
      <c r="G299" s="169">
        <f t="shared" si="9"/>
        <v>16.47</v>
      </c>
    </row>
    <row r="300" spans="1:7" ht="30" x14ac:dyDescent="0.25">
      <c r="A300" s="316"/>
      <c r="B300" s="149">
        <v>3477</v>
      </c>
      <c r="C300" s="165" t="s">
        <v>506</v>
      </c>
      <c r="D300" s="149" t="s">
        <v>107</v>
      </c>
      <c r="E300" s="149">
        <v>3</v>
      </c>
      <c r="F300" s="149">
        <v>36.020000000000003</v>
      </c>
      <c r="G300" s="169">
        <f t="shared" si="9"/>
        <v>108.06</v>
      </c>
    </row>
    <row r="301" spans="1:7" x14ac:dyDescent="0.25">
      <c r="A301" s="316"/>
      <c r="B301" s="149">
        <v>7140</v>
      </c>
      <c r="C301" s="165" t="s">
        <v>507</v>
      </c>
      <c r="D301" s="149" t="s">
        <v>107</v>
      </c>
      <c r="E301" s="149">
        <v>2</v>
      </c>
      <c r="F301" s="149">
        <v>5</v>
      </c>
      <c r="G301" s="169">
        <f t="shared" si="9"/>
        <v>10</v>
      </c>
    </row>
    <row r="302" spans="1:7" x14ac:dyDescent="0.25">
      <c r="A302" s="316"/>
      <c r="B302" s="149">
        <v>7143</v>
      </c>
      <c r="C302" s="165" t="s">
        <v>508</v>
      </c>
      <c r="D302" s="149" t="s">
        <v>107</v>
      </c>
      <c r="E302" s="149">
        <v>2</v>
      </c>
      <c r="F302" s="149">
        <v>41</v>
      </c>
      <c r="G302" s="169">
        <f t="shared" si="9"/>
        <v>82</v>
      </c>
    </row>
    <row r="303" spans="1:7" x14ac:dyDescent="0.25">
      <c r="A303" s="316"/>
      <c r="B303" s="146" t="s">
        <v>323</v>
      </c>
      <c r="C303" s="147" t="s">
        <v>330</v>
      </c>
      <c r="D303" s="146" t="s">
        <v>325</v>
      </c>
      <c r="E303" s="146" t="s">
        <v>326</v>
      </c>
      <c r="F303" s="146" t="s">
        <v>327</v>
      </c>
      <c r="G303" s="148" t="s">
        <v>328</v>
      </c>
    </row>
    <row r="304" spans="1:7" x14ac:dyDescent="0.25">
      <c r="A304" s="316"/>
      <c r="B304" s="149"/>
      <c r="C304" s="150"/>
      <c r="D304" s="149"/>
      <c r="E304" s="149"/>
      <c r="F304" s="175"/>
      <c r="G304" s="169"/>
    </row>
    <row r="305" spans="1:8" x14ac:dyDescent="0.25">
      <c r="A305" s="316"/>
      <c r="B305" s="152"/>
      <c r="C305" s="150"/>
      <c r="D305" s="152"/>
      <c r="E305" s="168"/>
      <c r="F305" s="151"/>
      <c r="G305" s="169"/>
    </row>
    <row r="306" spans="1:8" x14ac:dyDescent="0.25">
      <c r="A306" s="316"/>
      <c r="B306" s="318" t="s">
        <v>331</v>
      </c>
      <c r="C306" s="319"/>
      <c r="D306" s="319"/>
      <c r="E306" s="319"/>
      <c r="F306" s="320"/>
      <c r="G306" s="170">
        <f>SUM(G288:G289)</f>
        <v>44.878</v>
      </c>
    </row>
    <row r="307" spans="1:8" x14ac:dyDescent="0.25">
      <c r="A307" s="316"/>
      <c r="B307" s="318" t="s">
        <v>332</v>
      </c>
      <c r="C307" s="319"/>
      <c r="D307" s="319"/>
      <c r="E307" s="319"/>
      <c r="F307" s="320"/>
      <c r="G307" s="170">
        <f>SUM(G291:G302)</f>
        <v>2018.6200000000001</v>
      </c>
    </row>
    <row r="308" spans="1:8" x14ac:dyDescent="0.25">
      <c r="A308" s="316"/>
      <c r="B308" s="318" t="s">
        <v>333</v>
      </c>
      <c r="C308" s="319"/>
      <c r="D308" s="319"/>
      <c r="E308" s="319"/>
      <c r="F308" s="320"/>
      <c r="G308" s="170">
        <f>SUM(G304:G305)</f>
        <v>0</v>
      </c>
    </row>
    <row r="309" spans="1:8" x14ac:dyDescent="0.25">
      <c r="A309" s="317"/>
      <c r="B309" s="321" t="s">
        <v>334</v>
      </c>
      <c r="C309" s="321"/>
      <c r="D309" s="321"/>
      <c r="E309" s="321"/>
      <c r="F309" s="321"/>
      <c r="G309" s="171">
        <f>G306+G307+G308</f>
        <v>2063.498</v>
      </c>
    </row>
    <row r="310" spans="1:8" x14ac:dyDescent="0.25">
      <c r="A310" s="221"/>
      <c r="B310" s="186"/>
      <c r="C310" s="189"/>
      <c r="D310" s="186"/>
      <c r="E310" s="186"/>
      <c r="F310" s="186"/>
      <c r="G310" s="188"/>
    </row>
    <row r="311" spans="1:8" x14ac:dyDescent="0.25">
      <c r="A311" s="221"/>
      <c r="B311" s="186"/>
      <c r="C311" s="189"/>
      <c r="D311" s="186"/>
      <c r="E311" s="186"/>
      <c r="F311" s="186"/>
      <c r="G311" s="188"/>
    </row>
    <row r="312" spans="1:8" ht="18.75" x14ac:dyDescent="0.25">
      <c r="A312" s="304" t="s">
        <v>587</v>
      </c>
      <c r="B312" s="306" t="s">
        <v>107</v>
      </c>
      <c r="C312" s="308" t="str">
        <f>'PLANILHA ORÇAMENTÁRIA'!D14</f>
        <v>RETIRADA PARCIAL E REINSTALAÇÃO DE SPDA EXISTENTE</v>
      </c>
      <c r="D312" s="308"/>
      <c r="E312" s="308"/>
      <c r="F312" s="308"/>
      <c r="G312" s="309"/>
      <c r="H312" s="310" t="s">
        <v>272</v>
      </c>
    </row>
    <row r="313" spans="1:8" x14ac:dyDescent="0.25">
      <c r="A313" s="305"/>
      <c r="B313" s="307"/>
      <c r="C313" s="312" t="s">
        <v>588</v>
      </c>
      <c r="D313" s="313"/>
      <c r="E313" s="313"/>
      <c r="F313" s="313"/>
      <c r="G313" s="314"/>
      <c r="H313" s="311"/>
    </row>
    <row r="314" spans="1:8" x14ac:dyDescent="0.25">
      <c r="A314" s="315" t="s">
        <v>146</v>
      </c>
      <c r="B314" s="146" t="s">
        <v>323</v>
      </c>
      <c r="C314" s="147" t="s">
        <v>324</v>
      </c>
      <c r="D314" s="146" t="s">
        <v>325</v>
      </c>
      <c r="E314" s="146" t="s">
        <v>326</v>
      </c>
      <c r="F314" s="146" t="s">
        <v>327</v>
      </c>
      <c r="G314" s="148" t="s">
        <v>328</v>
      </c>
    </row>
    <row r="315" spans="1:8" x14ac:dyDescent="0.25">
      <c r="A315" s="316"/>
      <c r="B315" s="149">
        <v>2436</v>
      </c>
      <c r="C315" s="165" t="s">
        <v>596</v>
      </c>
      <c r="D315" s="149" t="s">
        <v>335</v>
      </c>
      <c r="E315" s="149">
        <f>(2*5*8)</f>
        <v>80</v>
      </c>
      <c r="F315" s="149">
        <v>28.04</v>
      </c>
      <c r="G315" s="169">
        <f>E315*F315</f>
        <v>2243.1999999999998</v>
      </c>
    </row>
    <row r="316" spans="1:8" x14ac:dyDescent="0.25">
      <c r="A316" s="316"/>
      <c r="B316" s="149">
        <v>247</v>
      </c>
      <c r="C316" s="165" t="s">
        <v>597</v>
      </c>
      <c r="D316" s="149" t="s">
        <v>335</v>
      </c>
      <c r="E316" s="149">
        <f>(4*5*4)</f>
        <v>80</v>
      </c>
      <c r="F316" s="149">
        <v>17.11</v>
      </c>
      <c r="G316" s="169">
        <f>E316*F316</f>
        <v>1368.8</v>
      </c>
    </row>
    <row r="317" spans="1:8" ht="33.75" customHeight="1" x14ac:dyDescent="0.25">
      <c r="A317" s="316"/>
      <c r="B317" s="149">
        <v>532</v>
      </c>
      <c r="C317" s="165" t="s">
        <v>598</v>
      </c>
      <c r="D317" s="149" t="s">
        <v>335</v>
      </c>
      <c r="E317" s="149">
        <f>5*8</f>
        <v>40</v>
      </c>
      <c r="F317" s="149">
        <v>46.15</v>
      </c>
      <c r="G317" s="169">
        <f>E317*F317</f>
        <v>1846</v>
      </c>
    </row>
    <row r="318" spans="1:8" x14ac:dyDescent="0.25">
      <c r="A318" s="316"/>
      <c r="B318" s="146" t="s">
        <v>323</v>
      </c>
      <c r="C318" s="147" t="s">
        <v>329</v>
      </c>
      <c r="D318" s="146" t="s">
        <v>325</v>
      </c>
      <c r="E318" s="146" t="s">
        <v>326</v>
      </c>
      <c r="F318" s="146" t="s">
        <v>327</v>
      </c>
      <c r="G318" s="148" t="s">
        <v>328</v>
      </c>
    </row>
    <row r="319" spans="1:8" x14ac:dyDescent="0.25">
      <c r="A319" s="316"/>
      <c r="B319" s="149"/>
      <c r="C319" s="165"/>
      <c r="D319" s="149"/>
      <c r="E319" s="149"/>
      <c r="F319" s="178"/>
      <c r="G319" s="169"/>
    </row>
    <row r="320" spans="1:8" x14ac:dyDescent="0.25">
      <c r="A320" s="316"/>
      <c r="B320" s="149"/>
      <c r="C320" s="165"/>
      <c r="D320" s="149"/>
      <c r="E320" s="149"/>
      <c r="F320" s="149"/>
      <c r="G320" s="169"/>
    </row>
    <row r="321" spans="1:7" x14ac:dyDescent="0.25">
      <c r="A321" s="316"/>
      <c r="B321" s="146" t="s">
        <v>323</v>
      </c>
      <c r="C321" s="147" t="s">
        <v>330</v>
      </c>
      <c r="D321" s="146" t="s">
        <v>325</v>
      </c>
      <c r="E321" s="146" t="s">
        <v>326</v>
      </c>
      <c r="F321" s="146" t="s">
        <v>327</v>
      </c>
      <c r="G321" s="148" t="s">
        <v>328</v>
      </c>
    </row>
    <row r="322" spans="1:7" x14ac:dyDescent="0.25">
      <c r="A322" s="316"/>
      <c r="B322" s="149"/>
      <c r="C322" s="150"/>
      <c r="D322" s="149"/>
      <c r="E322" s="149"/>
      <c r="F322" s="175"/>
      <c r="G322" s="169"/>
    </row>
    <row r="323" spans="1:7" x14ac:dyDescent="0.25">
      <c r="A323" s="316"/>
      <c r="B323" s="152"/>
      <c r="C323" s="150"/>
      <c r="D323" s="152"/>
      <c r="E323" s="168"/>
      <c r="F323" s="151"/>
      <c r="G323" s="169"/>
    </row>
    <row r="324" spans="1:7" x14ac:dyDescent="0.25">
      <c r="A324" s="316"/>
      <c r="B324" s="318" t="s">
        <v>331</v>
      </c>
      <c r="C324" s="319"/>
      <c r="D324" s="319"/>
      <c r="E324" s="319"/>
      <c r="F324" s="320"/>
      <c r="G324" s="170">
        <f>SUM(G315:G317)</f>
        <v>5458</v>
      </c>
    </row>
    <row r="325" spans="1:7" x14ac:dyDescent="0.25">
      <c r="A325" s="316"/>
      <c r="B325" s="318" t="s">
        <v>332</v>
      </c>
      <c r="C325" s="319"/>
      <c r="D325" s="319"/>
      <c r="E325" s="319"/>
      <c r="F325" s="320"/>
      <c r="G325" s="170">
        <f>SUM(G319:G320)</f>
        <v>0</v>
      </c>
    </row>
    <row r="326" spans="1:7" x14ac:dyDescent="0.25">
      <c r="A326" s="316"/>
      <c r="B326" s="318" t="s">
        <v>333</v>
      </c>
      <c r="C326" s="319"/>
      <c r="D326" s="319"/>
      <c r="E326" s="319"/>
      <c r="F326" s="320"/>
      <c r="G326" s="170">
        <f>SUM(G322:G323)</f>
        <v>0</v>
      </c>
    </row>
    <row r="327" spans="1:7" x14ac:dyDescent="0.25">
      <c r="A327" s="317"/>
      <c r="B327" s="321" t="s">
        <v>334</v>
      </c>
      <c r="C327" s="321"/>
      <c r="D327" s="321"/>
      <c r="E327" s="321"/>
      <c r="F327" s="321"/>
      <c r="G327" s="171">
        <f>G324+G325+G326</f>
        <v>5458</v>
      </c>
    </row>
    <row r="328" spans="1:7" x14ac:dyDescent="0.25">
      <c r="A328" s="221"/>
      <c r="B328" s="186"/>
      <c r="C328" s="189"/>
      <c r="D328" s="186"/>
      <c r="E328" s="186"/>
      <c r="F328" s="186"/>
      <c r="G328" s="188"/>
    </row>
    <row r="329" spans="1:7" x14ac:dyDescent="0.25">
      <c r="A329" s="221"/>
      <c r="B329" s="186"/>
      <c r="C329" s="189"/>
      <c r="D329" s="186"/>
      <c r="E329" s="186"/>
      <c r="F329" s="186"/>
      <c r="G329" s="188"/>
    </row>
    <row r="330" spans="1:7" x14ac:dyDescent="0.25">
      <c r="A330" s="221"/>
      <c r="B330" s="186"/>
      <c r="C330" s="189"/>
      <c r="D330" s="186"/>
      <c r="E330" s="186"/>
      <c r="F330" s="186"/>
      <c r="G330" s="188"/>
    </row>
    <row r="331" spans="1:7" x14ac:dyDescent="0.25">
      <c r="A331" s="221"/>
      <c r="B331" s="186"/>
      <c r="C331" s="189"/>
      <c r="D331" s="186"/>
      <c r="E331" s="186"/>
      <c r="F331" s="186"/>
      <c r="G331" s="188"/>
    </row>
    <row r="332" spans="1:7" x14ac:dyDescent="0.25">
      <c r="A332" s="221"/>
      <c r="B332" s="186"/>
      <c r="C332" s="189"/>
      <c r="D332" s="186"/>
      <c r="E332" s="186"/>
      <c r="F332" s="186"/>
      <c r="G332" s="188"/>
    </row>
    <row r="333" spans="1:7" x14ac:dyDescent="0.25">
      <c r="A333" s="221"/>
      <c r="B333" s="186"/>
      <c r="C333" s="189"/>
      <c r="D333" s="186"/>
      <c r="E333" s="186"/>
      <c r="F333" s="186"/>
      <c r="G333" s="188"/>
    </row>
    <row r="334" spans="1:7" x14ac:dyDescent="0.25">
      <c r="A334" s="221"/>
      <c r="B334" s="186"/>
      <c r="C334" s="189"/>
      <c r="D334" s="186"/>
      <c r="E334" s="186"/>
      <c r="F334" s="186"/>
      <c r="G334" s="188"/>
    </row>
    <row r="335" spans="1:7" x14ac:dyDescent="0.25">
      <c r="A335" s="221"/>
      <c r="B335" s="186"/>
      <c r="C335" s="189"/>
      <c r="D335" s="186"/>
      <c r="E335" s="186"/>
      <c r="F335" s="186"/>
      <c r="G335" s="188"/>
    </row>
    <row r="336" spans="1:7" x14ac:dyDescent="0.25">
      <c r="A336" s="221"/>
      <c r="B336" s="186"/>
      <c r="C336" s="189"/>
      <c r="D336" s="186"/>
      <c r="E336" s="186"/>
      <c r="F336" s="186"/>
      <c r="G336" s="188"/>
    </row>
    <row r="337" spans="1:7" x14ac:dyDescent="0.25">
      <c r="A337" s="221"/>
      <c r="B337" s="186"/>
      <c r="C337" s="189"/>
      <c r="D337" s="186"/>
      <c r="E337" s="186"/>
      <c r="F337" s="186"/>
      <c r="G337" s="188"/>
    </row>
    <row r="338" spans="1:7" x14ac:dyDescent="0.25">
      <c r="A338" s="221"/>
      <c r="B338" s="186"/>
      <c r="C338" s="189"/>
      <c r="D338" s="186"/>
      <c r="E338" s="186"/>
      <c r="F338" s="186"/>
      <c r="G338" s="188"/>
    </row>
    <row r="339" spans="1:7" x14ac:dyDescent="0.25">
      <c r="A339" s="221"/>
      <c r="B339" s="186"/>
      <c r="C339" s="189"/>
      <c r="D339" s="186"/>
      <c r="E339" s="186"/>
      <c r="F339" s="186"/>
      <c r="G339" s="188"/>
    </row>
    <row r="340" spans="1:7" x14ac:dyDescent="0.25">
      <c r="A340" s="221"/>
      <c r="B340" s="186"/>
      <c r="C340" s="189"/>
      <c r="D340" s="186"/>
      <c r="E340" s="186"/>
      <c r="F340" s="186"/>
      <c r="G340" s="188"/>
    </row>
    <row r="341" spans="1:7" x14ac:dyDescent="0.25">
      <c r="A341" s="221"/>
      <c r="B341" s="186"/>
      <c r="C341" s="189"/>
      <c r="D341" s="186"/>
      <c r="E341" s="186"/>
      <c r="F341" s="186"/>
      <c r="G341" s="188"/>
    </row>
    <row r="342" spans="1:7" x14ac:dyDescent="0.25">
      <c r="A342" s="221"/>
      <c r="B342" s="186"/>
      <c r="C342" s="189"/>
      <c r="D342" s="186"/>
      <c r="E342" s="186"/>
      <c r="F342" s="186"/>
      <c r="G342" s="188"/>
    </row>
    <row r="343" spans="1:7" x14ac:dyDescent="0.25">
      <c r="A343" s="221"/>
      <c r="B343" s="186"/>
      <c r="C343" s="189"/>
      <c r="D343" s="186"/>
      <c r="E343" s="186"/>
      <c r="F343" s="186"/>
      <c r="G343" s="188"/>
    </row>
    <row r="344" spans="1:7" x14ac:dyDescent="0.25">
      <c r="A344" s="221"/>
      <c r="B344" s="186"/>
      <c r="C344" s="189"/>
      <c r="D344" s="186"/>
      <c r="E344" s="186"/>
      <c r="F344" s="186"/>
      <c r="G344" s="188"/>
    </row>
    <row r="345" spans="1:7" x14ac:dyDescent="0.25">
      <c r="A345" s="221"/>
      <c r="B345" s="186"/>
      <c r="C345" s="189"/>
      <c r="D345" s="186"/>
      <c r="E345" s="186"/>
      <c r="F345" s="186"/>
      <c r="G345" s="188"/>
    </row>
    <row r="346" spans="1:7" x14ac:dyDescent="0.25">
      <c r="A346" s="221"/>
      <c r="B346" s="186"/>
      <c r="C346" s="189"/>
      <c r="D346" s="186"/>
      <c r="E346" s="186"/>
      <c r="F346" s="186"/>
      <c r="G346" s="188"/>
    </row>
    <row r="347" spans="1:7" x14ac:dyDescent="0.25">
      <c r="A347" s="221"/>
      <c r="B347" s="186"/>
      <c r="C347" s="189"/>
      <c r="D347" s="186"/>
      <c r="E347" s="186"/>
      <c r="F347" s="186"/>
      <c r="G347" s="188"/>
    </row>
    <row r="348" spans="1:7" x14ac:dyDescent="0.25">
      <c r="A348" s="221"/>
      <c r="B348" s="186"/>
      <c r="C348" s="189"/>
      <c r="D348" s="186"/>
      <c r="E348" s="186"/>
      <c r="F348" s="186"/>
      <c r="G348" s="188"/>
    </row>
    <row r="349" spans="1:7" x14ac:dyDescent="0.25">
      <c r="A349" s="221"/>
      <c r="B349" s="186"/>
      <c r="C349" s="189"/>
      <c r="D349" s="186"/>
      <c r="E349" s="186"/>
      <c r="F349" s="186"/>
      <c r="G349" s="188"/>
    </row>
    <row r="350" spans="1:7" x14ac:dyDescent="0.25">
      <c r="A350" s="221"/>
      <c r="B350" s="186"/>
      <c r="C350" s="189"/>
      <c r="D350" s="186"/>
      <c r="E350" s="186"/>
      <c r="F350" s="186"/>
      <c r="G350" s="188"/>
    </row>
    <row r="351" spans="1:7" x14ac:dyDescent="0.25">
      <c r="A351" s="221"/>
      <c r="B351" s="186"/>
      <c r="C351" s="189"/>
      <c r="D351" s="186"/>
      <c r="E351" s="186"/>
      <c r="F351" s="186"/>
      <c r="G351" s="188"/>
    </row>
    <row r="352" spans="1:7" x14ac:dyDescent="0.25">
      <c r="A352" s="221"/>
      <c r="B352" s="186"/>
      <c r="C352" s="187"/>
      <c r="D352" s="186"/>
      <c r="E352" s="186"/>
      <c r="F352" s="186"/>
      <c r="G352" s="188"/>
    </row>
    <row r="353" spans="1:7" x14ac:dyDescent="0.25">
      <c r="A353" s="221"/>
      <c r="B353" s="186"/>
      <c r="C353" s="187"/>
      <c r="D353" s="186"/>
      <c r="E353" s="186"/>
      <c r="F353" s="186"/>
      <c r="G353" s="188"/>
    </row>
    <row r="354" spans="1:7" x14ac:dyDescent="0.25">
      <c r="A354" s="221"/>
      <c r="B354" s="191"/>
      <c r="C354" s="192"/>
      <c r="D354" s="191"/>
      <c r="E354" s="191"/>
      <c r="F354" s="193"/>
      <c r="G354" s="194"/>
    </row>
    <row r="355" spans="1:7" x14ac:dyDescent="0.25">
      <c r="A355" s="221"/>
      <c r="B355" s="195"/>
      <c r="C355" s="196"/>
      <c r="D355" s="195"/>
      <c r="E355" s="197"/>
      <c r="F355" s="198"/>
      <c r="G355" s="194"/>
    </row>
    <row r="356" spans="1:7" x14ac:dyDescent="0.25">
      <c r="A356" s="221"/>
      <c r="B356" s="222"/>
      <c r="C356" s="222"/>
      <c r="D356" s="222"/>
      <c r="E356" s="222"/>
      <c r="F356" s="222"/>
      <c r="G356" s="194"/>
    </row>
    <row r="357" spans="1:7" x14ac:dyDescent="0.25">
      <c r="A357" s="221"/>
      <c r="B357" s="222"/>
      <c r="C357" s="222"/>
      <c r="D357" s="222"/>
      <c r="E357" s="222"/>
      <c r="F357" s="222"/>
      <c r="G357" s="194"/>
    </row>
    <row r="358" spans="1:7" x14ac:dyDescent="0.25">
      <c r="A358" s="221"/>
      <c r="B358" s="222"/>
      <c r="C358" s="222"/>
      <c r="D358" s="222"/>
      <c r="E358" s="222"/>
      <c r="F358" s="222"/>
      <c r="G358" s="194"/>
    </row>
    <row r="359" spans="1:7" x14ac:dyDescent="0.25">
      <c r="A359" s="221"/>
      <c r="B359" s="222"/>
      <c r="C359" s="222"/>
      <c r="D359" s="222"/>
      <c r="E359" s="222"/>
      <c r="F359" s="222"/>
      <c r="G359" s="199"/>
    </row>
    <row r="360" spans="1:7" x14ac:dyDescent="0.25">
      <c r="A360" s="180"/>
      <c r="B360" s="181"/>
      <c r="C360" s="182"/>
      <c r="D360" s="183"/>
      <c r="E360" s="183"/>
      <c r="F360" s="183"/>
      <c r="G360" s="184"/>
    </row>
    <row r="361" spans="1:7" ht="34.5" customHeight="1" x14ac:dyDescent="0.25">
      <c r="A361" s="176"/>
      <c r="B361" s="185"/>
      <c r="C361" s="330"/>
      <c r="D361" s="330"/>
      <c r="E361" s="330"/>
      <c r="F361" s="330"/>
      <c r="G361" s="330"/>
    </row>
    <row r="362" spans="1:7" x14ac:dyDescent="0.25">
      <c r="A362" s="331"/>
      <c r="B362" s="186"/>
      <c r="C362" s="187"/>
      <c r="D362" s="186"/>
      <c r="E362" s="186"/>
      <c r="F362" s="186"/>
      <c r="G362" s="188"/>
    </row>
    <row r="363" spans="1:7" x14ac:dyDescent="0.25">
      <c r="A363" s="331"/>
      <c r="B363" s="186"/>
      <c r="C363" s="189"/>
      <c r="D363" s="186"/>
      <c r="E363" s="186"/>
      <c r="F363" s="186"/>
      <c r="G363" s="188"/>
    </row>
    <row r="364" spans="1:7" x14ac:dyDescent="0.25">
      <c r="A364" s="331"/>
      <c r="B364" s="186"/>
      <c r="C364" s="187"/>
      <c r="D364" s="186"/>
      <c r="E364" s="186"/>
      <c r="F364" s="186"/>
      <c r="G364" s="188"/>
    </row>
    <row r="365" spans="1:7" x14ac:dyDescent="0.25">
      <c r="A365" s="331"/>
      <c r="B365" s="186"/>
      <c r="C365" s="187"/>
      <c r="D365" s="186"/>
      <c r="E365" s="186"/>
      <c r="F365" s="186"/>
      <c r="G365" s="188"/>
    </row>
    <row r="366" spans="1:7" x14ac:dyDescent="0.25">
      <c r="A366" s="331"/>
      <c r="B366" s="186"/>
      <c r="C366" s="189"/>
      <c r="D366" s="186"/>
      <c r="E366" s="186"/>
      <c r="F366" s="186"/>
      <c r="G366" s="188"/>
    </row>
    <row r="367" spans="1:7" x14ac:dyDescent="0.25">
      <c r="A367" s="331"/>
      <c r="B367" s="186"/>
      <c r="C367" s="187"/>
      <c r="D367" s="186"/>
      <c r="E367" s="186"/>
      <c r="F367" s="186"/>
      <c r="G367" s="188"/>
    </row>
    <row r="368" spans="1:7" x14ac:dyDescent="0.25">
      <c r="A368" s="331"/>
      <c r="B368" s="186"/>
      <c r="C368" s="187"/>
      <c r="D368" s="186"/>
      <c r="E368" s="186"/>
      <c r="F368" s="186"/>
      <c r="G368" s="188"/>
    </row>
    <row r="369" spans="1:7" x14ac:dyDescent="0.25">
      <c r="A369" s="331"/>
      <c r="B369" s="191"/>
      <c r="C369" s="192"/>
      <c r="D369" s="191"/>
      <c r="E369" s="191"/>
      <c r="F369" s="193"/>
      <c r="G369" s="194"/>
    </row>
    <row r="370" spans="1:7" x14ac:dyDescent="0.25">
      <c r="A370" s="331"/>
      <c r="B370" s="195"/>
      <c r="C370" s="196"/>
      <c r="D370" s="195"/>
      <c r="E370" s="197"/>
      <c r="F370" s="198"/>
      <c r="G370" s="194"/>
    </row>
    <row r="371" spans="1:7" x14ac:dyDescent="0.25">
      <c r="A371" s="331"/>
      <c r="B371" s="332"/>
      <c r="C371" s="332"/>
      <c r="D371" s="332"/>
      <c r="E371" s="332"/>
      <c r="F371" s="332"/>
      <c r="G371" s="194"/>
    </row>
    <row r="372" spans="1:7" x14ac:dyDescent="0.25">
      <c r="A372" s="331"/>
      <c r="B372" s="332"/>
      <c r="C372" s="332"/>
      <c r="D372" s="332"/>
      <c r="E372" s="332"/>
      <c r="F372" s="332"/>
      <c r="G372" s="194"/>
    </row>
    <row r="373" spans="1:7" x14ac:dyDescent="0.25">
      <c r="A373" s="331"/>
      <c r="B373" s="332"/>
      <c r="C373" s="332"/>
      <c r="D373" s="332"/>
      <c r="E373" s="332"/>
      <c r="F373" s="332"/>
      <c r="G373" s="194"/>
    </row>
    <row r="374" spans="1:7" x14ac:dyDescent="0.25">
      <c r="A374" s="331"/>
      <c r="B374" s="332"/>
      <c r="C374" s="332"/>
      <c r="D374" s="332"/>
      <c r="E374" s="332"/>
      <c r="F374" s="332"/>
      <c r="G374" s="199"/>
    </row>
    <row r="375" spans="1:7" x14ac:dyDescent="0.25">
      <c r="A375" s="180"/>
      <c r="B375" s="181"/>
      <c r="C375" s="182"/>
      <c r="D375" s="183"/>
      <c r="E375" s="183"/>
      <c r="F375" s="183"/>
      <c r="G375" s="184"/>
    </row>
    <row r="376" spans="1:7" ht="45" customHeight="1" x14ac:dyDescent="0.25">
      <c r="A376" s="176"/>
      <c r="B376" s="185"/>
      <c r="C376" s="330"/>
      <c r="D376" s="330"/>
      <c r="E376" s="330"/>
      <c r="F376" s="330"/>
      <c r="G376" s="330"/>
    </row>
    <row r="377" spans="1:7" x14ac:dyDescent="0.25">
      <c r="A377" s="331"/>
      <c r="B377" s="186"/>
      <c r="C377" s="187"/>
      <c r="D377" s="186"/>
      <c r="E377" s="186"/>
      <c r="F377" s="186"/>
      <c r="G377" s="188"/>
    </row>
    <row r="378" spans="1:7" x14ac:dyDescent="0.25">
      <c r="A378" s="331"/>
      <c r="B378" s="186"/>
      <c r="C378" s="189"/>
      <c r="D378" s="186"/>
      <c r="E378" s="186"/>
      <c r="F378" s="186"/>
      <c r="G378" s="188"/>
    </row>
    <row r="379" spans="1:7" x14ac:dyDescent="0.25">
      <c r="A379" s="331"/>
      <c r="B379" s="186"/>
      <c r="C379" s="189"/>
      <c r="D379" s="186"/>
      <c r="E379" s="186"/>
      <c r="F379" s="186"/>
      <c r="G379" s="188"/>
    </row>
    <row r="380" spans="1:7" x14ac:dyDescent="0.25">
      <c r="A380" s="331"/>
      <c r="B380" s="176"/>
      <c r="C380" s="187"/>
      <c r="D380" s="176"/>
      <c r="E380" s="176"/>
      <c r="F380" s="176"/>
      <c r="G380" s="190"/>
    </row>
    <row r="381" spans="1:7" x14ac:dyDescent="0.25">
      <c r="A381" s="331"/>
      <c r="B381" s="186"/>
      <c r="C381" s="189"/>
      <c r="D381" s="186"/>
      <c r="E381" s="186"/>
      <c r="F381" s="186"/>
      <c r="G381" s="188"/>
    </row>
    <row r="382" spans="1:7" x14ac:dyDescent="0.25">
      <c r="A382" s="331"/>
      <c r="B382" s="186"/>
      <c r="C382" s="189"/>
      <c r="D382" s="186"/>
      <c r="E382" s="186"/>
      <c r="F382" s="186"/>
      <c r="G382" s="188"/>
    </row>
    <row r="383" spans="1:7" x14ac:dyDescent="0.25">
      <c r="A383" s="331"/>
      <c r="B383" s="186"/>
      <c r="C383" s="189"/>
      <c r="D383" s="186"/>
      <c r="E383" s="186"/>
      <c r="F383" s="186"/>
      <c r="G383" s="188"/>
    </row>
    <row r="384" spans="1:7" x14ac:dyDescent="0.25">
      <c r="A384" s="331"/>
      <c r="B384" s="186"/>
      <c r="C384" s="189"/>
      <c r="D384" s="186"/>
      <c r="E384" s="186"/>
      <c r="F384" s="186"/>
      <c r="G384" s="188"/>
    </row>
    <row r="385" spans="1:7" x14ac:dyDescent="0.25">
      <c r="A385" s="331"/>
      <c r="B385" s="186"/>
      <c r="C385" s="189"/>
      <c r="D385" s="186"/>
      <c r="E385" s="186"/>
      <c r="F385" s="186"/>
      <c r="G385" s="188"/>
    </row>
    <row r="386" spans="1:7" x14ac:dyDescent="0.25">
      <c r="A386" s="331"/>
      <c r="B386" s="186"/>
      <c r="C386" s="187"/>
      <c r="D386" s="186"/>
      <c r="E386" s="186"/>
      <c r="F386" s="186"/>
      <c r="G386" s="188"/>
    </row>
    <row r="387" spans="1:7" x14ac:dyDescent="0.25">
      <c r="A387" s="331"/>
      <c r="B387" s="186"/>
      <c r="C387" s="187"/>
      <c r="D387" s="186"/>
      <c r="E387" s="186"/>
      <c r="F387" s="186"/>
      <c r="G387" s="188"/>
    </row>
    <row r="388" spans="1:7" x14ac:dyDescent="0.25">
      <c r="A388" s="331"/>
      <c r="B388" s="191"/>
      <c r="C388" s="192"/>
      <c r="D388" s="191"/>
      <c r="E388" s="191"/>
      <c r="F388" s="193"/>
      <c r="G388" s="194"/>
    </row>
    <row r="389" spans="1:7" x14ac:dyDescent="0.25">
      <c r="A389" s="331"/>
      <c r="B389" s="195"/>
      <c r="C389" s="196"/>
      <c r="D389" s="195"/>
      <c r="E389" s="197"/>
      <c r="F389" s="198"/>
      <c r="G389" s="194"/>
    </row>
    <row r="390" spans="1:7" x14ac:dyDescent="0.25">
      <c r="A390" s="331"/>
      <c r="B390" s="332"/>
      <c r="C390" s="332"/>
      <c r="D390" s="332"/>
      <c r="E390" s="332"/>
      <c r="F390" s="332"/>
      <c r="G390" s="194"/>
    </row>
    <row r="391" spans="1:7" x14ac:dyDescent="0.25">
      <c r="A391" s="331"/>
      <c r="B391" s="332"/>
      <c r="C391" s="332"/>
      <c r="D391" s="332"/>
      <c r="E391" s="332"/>
      <c r="F391" s="332"/>
      <c r="G391" s="194"/>
    </row>
    <row r="392" spans="1:7" x14ac:dyDescent="0.25">
      <c r="A392" s="331"/>
      <c r="B392" s="332"/>
      <c r="C392" s="332"/>
      <c r="D392" s="332"/>
      <c r="E392" s="332"/>
      <c r="F392" s="332"/>
      <c r="G392" s="194"/>
    </row>
    <row r="393" spans="1:7" x14ac:dyDescent="0.25">
      <c r="A393" s="331"/>
      <c r="B393" s="332"/>
      <c r="C393" s="332"/>
      <c r="D393" s="332"/>
      <c r="E393" s="332"/>
      <c r="F393" s="332"/>
      <c r="G393" s="199"/>
    </row>
    <row r="394" spans="1:7" x14ac:dyDescent="0.25">
      <c r="A394" s="180"/>
      <c r="B394" s="181"/>
      <c r="C394" s="182"/>
      <c r="D394" s="183"/>
      <c r="E394" s="183"/>
      <c r="F394" s="183"/>
      <c r="G394" s="184"/>
    </row>
    <row r="395" spans="1:7" ht="27" customHeight="1" x14ac:dyDescent="0.25">
      <c r="A395" s="176"/>
      <c r="B395" s="185"/>
      <c r="C395" s="330"/>
      <c r="D395" s="330"/>
      <c r="E395" s="330"/>
      <c r="F395" s="330"/>
      <c r="G395" s="330"/>
    </row>
    <row r="396" spans="1:7" x14ac:dyDescent="0.25">
      <c r="A396" s="331"/>
      <c r="B396" s="186"/>
      <c r="C396" s="187"/>
      <c r="D396" s="186"/>
      <c r="E396" s="186"/>
      <c r="F396" s="186"/>
      <c r="G396" s="188"/>
    </row>
    <row r="397" spans="1:7" x14ac:dyDescent="0.25">
      <c r="A397" s="331"/>
      <c r="B397" s="186"/>
      <c r="C397" s="189"/>
      <c r="D397" s="186"/>
      <c r="E397" s="186"/>
      <c r="F397" s="186"/>
      <c r="G397" s="188"/>
    </row>
    <row r="398" spans="1:7" x14ac:dyDescent="0.25">
      <c r="A398" s="331"/>
      <c r="B398" s="186"/>
      <c r="C398" s="189"/>
      <c r="D398" s="186"/>
      <c r="E398" s="186"/>
      <c r="F398" s="186"/>
      <c r="G398" s="188"/>
    </row>
    <row r="399" spans="1:7" x14ac:dyDescent="0.25">
      <c r="A399" s="331"/>
      <c r="B399" s="176"/>
      <c r="C399" s="187"/>
      <c r="D399" s="176"/>
      <c r="E399" s="176"/>
      <c r="F399" s="176"/>
      <c r="G399" s="190"/>
    </row>
    <row r="400" spans="1:7" x14ac:dyDescent="0.25">
      <c r="A400" s="331"/>
      <c r="B400" s="186"/>
      <c r="C400" s="189"/>
      <c r="D400" s="186"/>
      <c r="E400" s="186"/>
      <c r="F400" s="186"/>
      <c r="G400" s="188"/>
    </row>
    <row r="401" spans="1:7" x14ac:dyDescent="0.25">
      <c r="A401" s="331"/>
      <c r="B401" s="186"/>
      <c r="C401" s="189"/>
      <c r="D401" s="186"/>
      <c r="E401" s="186"/>
      <c r="F401" s="186"/>
      <c r="G401" s="188"/>
    </row>
    <row r="402" spans="1:7" x14ac:dyDescent="0.25">
      <c r="A402" s="331"/>
      <c r="B402" s="186"/>
      <c r="C402" s="189"/>
      <c r="D402" s="186"/>
      <c r="E402" s="186"/>
      <c r="F402" s="186"/>
      <c r="G402" s="188"/>
    </row>
    <row r="403" spans="1:7" x14ac:dyDescent="0.25">
      <c r="A403" s="331"/>
      <c r="B403" s="186"/>
      <c r="C403" s="187"/>
      <c r="D403" s="186"/>
      <c r="E403" s="186"/>
      <c r="F403" s="186"/>
      <c r="G403" s="188"/>
    </row>
    <row r="404" spans="1:7" x14ac:dyDescent="0.25">
      <c r="A404" s="331"/>
      <c r="B404" s="191"/>
      <c r="C404" s="192"/>
      <c r="D404" s="191"/>
      <c r="E404" s="191"/>
      <c r="F404" s="193"/>
      <c r="G404" s="194"/>
    </row>
    <row r="405" spans="1:7" x14ac:dyDescent="0.25">
      <c r="A405" s="331"/>
      <c r="B405" s="195"/>
      <c r="C405" s="196"/>
      <c r="D405" s="195"/>
      <c r="E405" s="197"/>
      <c r="F405" s="198"/>
      <c r="G405" s="194"/>
    </row>
    <row r="406" spans="1:7" x14ac:dyDescent="0.25">
      <c r="A406" s="331"/>
      <c r="B406" s="332"/>
      <c r="C406" s="332"/>
      <c r="D406" s="332"/>
      <c r="E406" s="332"/>
      <c r="F406" s="332"/>
      <c r="G406" s="194"/>
    </row>
    <row r="407" spans="1:7" x14ac:dyDescent="0.25">
      <c r="A407" s="331"/>
      <c r="B407" s="332"/>
      <c r="C407" s="332"/>
      <c r="D407" s="332"/>
      <c r="E407" s="332"/>
      <c r="F407" s="332"/>
      <c r="G407" s="194"/>
    </row>
    <row r="408" spans="1:7" x14ac:dyDescent="0.25">
      <c r="A408" s="331"/>
      <c r="B408" s="332"/>
      <c r="C408" s="332"/>
      <c r="D408" s="332"/>
      <c r="E408" s="332"/>
      <c r="F408" s="332"/>
      <c r="G408" s="194"/>
    </row>
    <row r="409" spans="1:7" x14ac:dyDescent="0.25">
      <c r="A409" s="331"/>
      <c r="B409" s="332"/>
      <c r="C409" s="332"/>
      <c r="D409" s="332"/>
      <c r="E409" s="332"/>
      <c r="F409" s="332"/>
      <c r="G409" s="199"/>
    </row>
    <row r="410" spans="1:7" x14ac:dyDescent="0.25">
      <c r="A410" s="180"/>
      <c r="B410" s="181"/>
      <c r="C410" s="182"/>
      <c r="D410" s="183"/>
      <c r="E410" s="183"/>
      <c r="F410" s="183"/>
      <c r="G410" s="184"/>
    </row>
    <row r="411" spans="1:7" ht="22.5" customHeight="1" x14ac:dyDescent="0.25">
      <c r="A411" s="176"/>
      <c r="B411" s="185"/>
      <c r="C411" s="330"/>
      <c r="D411" s="330"/>
      <c r="E411" s="330"/>
      <c r="F411" s="330"/>
      <c r="G411" s="330"/>
    </row>
    <row r="412" spans="1:7" x14ac:dyDescent="0.25">
      <c r="A412" s="331"/>
      <c r="B412" s="186"/>
      <c r="C412" s="187"/>
      <c r="D412" s="186"/>
      <c r="E412" s="186"/>
      <c r="F412" s="186"/>
      <c r="G412" s="188"/>
    </row>
    <row r="413" spans="1:7" x14ac:dyDescent="0.25">
      <c r="A413" s="331"/>
      <c r="B413" s="186"/>
      <c r="C413" s="189"/>
      <c r="D413" s="186"/>
      <c r="E413" s="186"/>
      <c r="F413" s="186"/>
      <c r="G413" s="188"/>
    </row>
    <row r="414" spans="1:7" x14ac:dyDescent="0.25">
      <c r="A414" s="331"/>
      <c r="B414" s="186"/>
      <c r="C414" s="189"/>
      <c r="D414" s="186"/>
      <c r="E414" s="186"/>
      <c r="F414" s="186"/>
      <c r="G414" s="188"/>
    </row>
    <row r="415" spans="1:7" x14ac:dyDescent="0.25">
      <c r="A415" s="331"/>
      <c r="B415" s="176"/>
      <c r="C415" s="187"/>
      <c r="D415" s="176"/>
      <c r="E415" s="176"/>
      <c r="F415" s="176"/>
      <c r="G415" s="190"/>
    </row>
    <row r="416" spans="1:7" x14ac:dyDescent="0.25">
      <c r="A416" s="331"/>
      <c r="B416" s="186"/>
      <c r="C416" s="189"/>
      <c r="D416" s="186"/>
      <c r="E416" s="186"/>
      <c r="F416" s="186"/>
      <c r="G416" s="188"/>
    </row>
    <row r="417" spans="1:7" x14ac:dyDescent="0.25">
      <c r="A417" s="331"/>
      <c r="B417" s="186"/>
      <c r="C417" s="189"/>
      <c r="D417" s="186"/>
      <c r="E417" s="186"/>
      <c r="F417" s="186"/>
      <c r="G417" s="188"/>
    </row>
    <row r="418" spans="1:7" x14ac:dyDescent="0.25">
      <c r="A418" s="331"/>
      <c r="B418" s="186"/>
      <c r="C418" s="187"/>
      <c r="D418" s="186"/>
      <c r="E418" s="186"/>
      <c r="F418" s="186"/>
      <c r="G418" s="188"/>
    </row>
    <row r="419" spans="1:7" x14ac:dyDescent="0.25">
      <c r="A419" s="331"/>
      <c r="B419" s="191"/>
      <c r="C419" s="192"/>
      <c r="D419" s="191"/>
      <c r="E419" s="191"/>
      <c r="F419" s="193"/>
      <c r="G419" s="194"/>
    </row>
    <row r="420" spans="1:7" x14ac:dyDescent="0.25">
      <c r="A420" s="331"/>
      <c r="B420" s="195"/>
      <c r="C420" s="196"/>
      <c r="D420" s="195"/>
      <c r="E420" s="197"/>
      <c r="F420" s="198"/>
      <c r="G420" s="194"/>
    </row>
    <row r="421" spans="1:7" x14ac:dyDescent="0.25">
      <c r="A421" s="331"/>
      <c r="B421" s="332"/>
      <c r="C421" s="332"/>
      <c r="D421" s="332"/>
      <c r="E421" s="332"/>
      <c r="F421" s="332"/>
      <c r="G421" s="194"/>
    </row>
    <row r="422" spans="1:7" x14ac:dyDescent="0.25">
      <c r="A422" s="331"/>
      <c r="B422" s="332"/>
      <c r="C422" s="332"/>
      <c r="D422" s="332"/>
      <c r="E422" s="332"/>
      <c r="F422" s="332"/>
      <c r="G422" s="194"/>
    </row>
    <row r="423" spans="1:7" x14ac:dyDescent="0.25">
      <c r="A423" s="331"/>
      <c r="B423" s="332"/>
      <c r="C423" s="332"/>
      <c r="D423" s="332"/>
      <c r="E423" s="332"/>
      <c r="F423" s="332"/>
      <c r="G423" s="194"/>
    </row>
    <row r="424" spans="1:7" x14ac:dyDescent="0.25">
      <c r="A424" s="331"/>
      <c r="B424" s="332"/>
      <c r="C424" s="332"/>
      <c r="D424" s="332"/>
      <c r="E424" s="332"/>
      <c r="F424" s="332"/>
      <c r="G424" s="199"/>
    </row>
    <row r="425" spans="1:7" x14ac:dyDescent="0.25">
      <c r="A425" s="180"/>
      <c r="B425" s="181"/>
      <c r="C425" s="182"/>
      <c r="D425" s="183"/>
      <c r="E425" s="183"/>
      <c r="F425" s="183"/>
      <c r="G425" s="184"/>
    </row>
    <row r="426" spans="1:7" ht="29.25" customHeight="1" x14ac:dyDescent="0.25">
      <c r="A426" s="176"/>
      <c r="B426" s="185"/>
      <c r="C426" s="330"/>
      <c r="D426" s="330"/>
      <c r="E426" s="330"/>
      <c r="F426" s="330"/>
      <c r="G426" s="330"/>
    </row>
    <row r="427" spans="1:7" x14ac:dyDescent="0.25">
      <c r="A427" s="331"/>
      <c r="B427" s="186"/>
      <c r="C427" s="187"/>
      <c r="D427" s="186"/>
      <c r="E427" s="186"/>
      <c r="F427" s="186"/>
      <c r="G427" s="188"/>
    </row>
    <row r="428" spans="1:7" x14ac:dyDescent="0.25">
      <c r="A428" s="331"/>
      <c r="B428" s="186"/>
      <c r="C428" s="189"/>
      <c r="D428" s="186"/>
      <c r="E428" s="186"/>
      <c r="F428" s="186"/>
      <c r="G428" s="188"/>
    </row>
    <row r="429" spans="1:7" x14ac:dyDescent="0.25">
      <c r="A429" s="331"/>
      <c r="B429" s="186"/>
      <c r="C429" s="189"/>
      <c r="D429" s="186"/>
      <c r="E429" s="186"/>
      <c r="F429" s="186"/>
      <c r="G429" s="188"/>
    </row>
    <row r="430" spans="1:7" x14ac:dyDescent="0.25">
      <c r="A430" s="331"/>
      <c r="B430" s="186"/>
      <c r="C430" s="187"/>
      <c r="D430" s="186"/>
      <c r="E430" s="186"/>
      <c r="F430" s="186"/>
      <c r="G430" s="188"/>
    </row>
    <row r="431" spans="1:7" x14ac:dyDescent="0.25">
      <c r="A431" s="331"/>
      <c r="B431" s="186"/>
      <c r="C431" s="189"/>
      <c r="D431" s="186"/>
      <c r="E431" s="186"/>
      <c r="F431" s="186"/>
      <c r="G431" s="188"/>
    </row>
    <row r="432" spans="1:7" x14ac:dyDescent="0.25">
      <c r="A432" s="331"/>
      <c r="B432" s="186"/>
      <c r="C432" s="189"/>
      <c r="D432" s="186"/>
      <c r="E432" s="186"/>
      <c r="F432" s="186"/>
      <c r="G432" s="188"/>
    </row>
    <row r="433" spans="1:7" x14ac:dyDescent="0.25">
      <c r="A433" s="331"/>
      <c r="B433" s="186"/>
      <c r="C433" s="189"/>
      <c r="D433" s="186"/>
      <c r="E433" s="186"/>
      <c r="F433" s="186"/>
      <c r="G433" s="188"/>
    </row>
    <row r="434" spans="1:7" x14ac:dyDescent="0.25">
      <c r="A434" s="331"/>
      <c r="B434" s="186"/>
      <c r="C434" s="187"/>
      <c r="D434" s="186"/>
      <c r="E434" s="186"/>
      <c r="F434" s="186"/>
      <c r="G434" s="188"/>
    </row>
    <row r="435" spans="1:7" x14ac:dyDescent="0.25">
      <c r="A435" s="331"/>
      <c r="B435" s="191"/>
      <c r="C435" s="192"/>
      <c r="D435" s="191"/>
      <c r="E435" s="191"/>
      <c r="F435" s="193"/>
      <c r="G435" s="194"/>
    </row>
    <row r="436" spans="1:7" x14ac:dyDescent="0.25">
      <c r="A436" s="331"/>
      <c r="B436" s="195"/>
      <c r="C436" s="196"/>
      <c r="D436" s="195"/>
      <c r="E436" s="197"/>
      <c r="F436" s="198"/>
      <c r="G436" s="194"/>
    </row>
    <row r="437" spans="1:7" x14ac:dyDescent="0.25">
      <c r="A437" s="331"/>
      <c r="B437" s="332"/>
      <c r="C437" s="332"/>
      <c r="D437" s="332"/>
      <c r="E437" s="332"/>
      <c r="F437" s="332"/>
      <c r="G437" s="194"/>
    </row>
    <row r="438" spans="1:7" x14ac:dyDescent="0.25">
      <c r="A438" s="331"/>
      <c r="B438" s="332"/>
      <c r="C438" s="332"/>
      <c r="D438" s="332"/>
      <c r="E438" s="332"/>
      <c r="F438" s="332"/>
      <c r="G438" s="194"/>
    </row>
    <row r="439" spans="1:7" x14ac:dyDescent="0.25">
      <c r="A439" s="331"/>
      <c r="B439" s="332"/>
      <c r="C439" s="332"/>
      <c r="D439" s="332"/>
      <c r="E439" s="332"/>
      <c r="F439" s="332"/>
      <c r="G439" s="194"/>
    </row>
    <row r="440" spans="1:7" x14ac:dyDescent="0.25">
      <c r="A440" s="331"/>
      <c r="B440" s="332"/>
      <c r="C440" s="332"/>
      <c r="D440" s="332"/>
      <c r="E440" s="332"/>
      <c r="F440" s="332"/>
      <c r="G440" s="199"/>
    </row>
    <row r="441" spans="1:7" x14ac:dyDescent="0.25">
      <c r="A441" s="180"/>
      <c r="B441" s="181"/>
      <c r="C441" s="182"/>
      <c r="D441" s="183"/>
      <c r="E441" s="183"/>
      <c r="F441" s="183"/>
      <c r="G441" s="184"/>
    </row>
    <row r="442" spans="1:7" ht="22.5" customHeight="1" x14ac:dyDescent="0.25">
      <c r="A442" s="176"/>
      <c r="B442" s="185"/>
      <c r="C442" s="330"/>
      <c r="D442" s="330"/>
      <c r="E442" s="330"/>
      <c r="F442" s="330"/>
      <c r="G442" s="330"/>
    </row>
    <row r="443" spans="1:7" x14ac:dyDescent="0.25">
      <c r="A443" s="331"/>
      <c r="B443" s="186"/>
      <c r="C443" s="187"/>
      <c r="D443" s="186"/>
      <c r="E443" s="186"/>
      <c r="F443" s="186"/>
      <c r="G443" s="188"/>
    </row>
    <row r="444" spans="1:7" x14ac:dyDescent="0.25">
      <c r="A444" s="331"/>
      <c r="B444" s="186"/>
      <c r="C444" s="189"/>
      <c r="D444" s="186"/>
      <c r="E444" s="186"/>
      <c r="F444" s="186"/>
      <c r="G444" s="188"/>
    </row>
    <row r="445" spans="1:7" x14ac:dyDescent="0.25">
      <c r="A445" s="331"/>
      <c r="B445" s="186"/>
      <c r="C445" s="189"/>
      <c r="D445" s="186"/>
      <c r="E445" s="186"/>
      <c r="F445" s="186"/>
      <c r="G445" s="188"/>
    </row>
    <row r="446" spans="1:7" x14ac:dyDescent="0.25">
      <c r="A446" s="331"/>
      <c r="B446" s="176"/>
      <c r="C446" s="187"/>
      <c r="D446" s="176"/>
      <c r="E446" s="176"/>
      <c r="F446" s="176"/>
      <c r="G446" s="190"/>
    </row>
    <row r="447" spans="1:7" x14ac:dyDescent="0.25">
      <c r="A447" s="331"/>
      <c r="B447" s="186"/>
      <c r="C447" s="189"/>
      <c r="D447" s="186"/>
      <c r="E447" s="186"/>
      <c r="F447" s="186"/>
      <c r="G447" s="188"/>
    </row>
    <row r="448" spans="1:7" x14ac:dyDescent="0.25">
      <c r="A448" s="331"/>
      <c r="B448" s="186"/>
      <c r="C448" s="189"/>
      <c r="D448" s="186"/>
      <c r="E448" s="186"/>
      <c r="F448" s="186"/>
      <c r="G448" s="188"/>
    </row>
    <row r="449" spans="1:7" x14ac:dyDescent="0.25">
      <c r="A449" s="331"/>
      <c r="B449" s="186"/>
      <c r="C449" s="189"/>
      <c r="D449" s="186"/>
      <c r="E449" s="186"/>
      <c r="F449" s="186"/>
      <c r="G449" s="188"/>
    </row>
    <row r="450" spans="1:7" x14ac:dyDescent="0.25">
      <c r="A450" s="331"/>
      <c r="B450" s="186"/>
      <c r="C450" s="189"/>
      <c r="D450" s="186"/>
      <c r="E450" s="186"/>
      <c r="F450" s="186"/>
      <c r="G450" s="188"/>
    </row>
    <row r="451" spans="1:7" x14ac:dyDescent="0.25">
      <c r="A451" s="331"/>
      <c r="B451" s="186"/>
      <c r="C451" s="187"/>
      <c r="D451" s="186"/>
      <c r="E451" s="186"/>
      <c r="F451" s="186"/>
      <c r="G451" s="188"/>
    </row>
    <row r="452" spans="1:7" x14ac:dyDescent="0.25">
      <c r="A452" s="331"/>
      <c r="B452" s="191"/>
      <c r="C452" s="192"/>
      <c r="D452" s="191"/>
      <c r="E452" s="191"/>
      <c r="F452" s="193"/>
      <c r="G452" s="194"/>
    </row>
    <row r="453" spans="1:7" x14ac:dyDescent="0.25">
      <c r="A453" s="331"/>
      <c r="B453" s="195"/>
      <c r="C453" s="196"/>
      <c r="D453" s="195"/>
      <c r="E453" s="197"/>
      <c r="F453" s="198"/>
      <c r="G453" s="194"/>
    </row>
    <row r="454" spans="1:7" x14ac:dyDescent="0.25">
      <c r="A454" s="331"/>
      <c r="B454" s="332"/>
      <c r="C454" s="332"/>
      <c r="D454" s="332"/>
      <c r="E454" s="332"/>
      <c r="F454" s="332"/>
      <c r="G454" s="194"/>
    </row>
    <row r="455" spans="1:7" x14ac:dyDescent="0.25">
      <c r="A455" s="331"/>
      <c r="B455" s="332"/>
      <c r="C455" s="332"/>
      <c r="D455" s="332"/>
      <c r="E455" s="332"/>
      <c r="F455" s="332"/>
      <c r="G455" s="194"/>
    </row>
    <row r="456" spans="1:7" x14ac:dyDescent="0.25">
      <c r="A456" s="331"/>
      <c r="B456" s="332"/>
      <c r="C456" s="332"/>
      <c r="D456" s="332"/>
      <c r="E456" s="332"/>
      <c r="F456" s="332"/>
      <c r="G456" s="194"/>
    </row>
    <row r="457" spans="1:7" x14ac:dyDescent="0.25">
      <c r="A457" s="331"/>
      <c r="B457" s="332"/>
      <c r="C457" s="332"/>
      <c r="D457" s="332"/>
      <c r="E457" s="332"/>
      <c r="F457" s="332"/>
      <c r="G457" s="199"/>
    </row>
    <row r="458" spans="1:7" x14ac:dyDescent="0.25">
      <c r="A458" s="180"/>
      <c r="B458" s="181"/>
      <c r="C458" s="182"/>
      <c r="D458" s="183"/>
      <c r="E458" s="183"/>
      <c r="F458" s="183"/>
      <c r="G458" s="184"/>
    </row>
    <row r="459" spans="1:7" ht="32.25" customHeight="1" x14ac:dyDescent="0.25">
      <c r="A459" s="176"/>
      <c r="B459" s="185"/>
      <c r="C459" s="330"/>
      <c r="D459" s="330"/>
      <c r="E459" s="330"/>
      <c r="F459" s="330"/>
      <c r="G459" s="330"/>
    </row>
    <row r="460" spans="1:7" x14ac:dyDescent="0.25">
      <c r="A460" s="331"/>
      <c r="B460" s="186"/>
      <c r="C460" s="187"/>
      <c r="D460" s="186"/>
      <c r="E460" s="186"/>
      <c r="F460" s="186"/>
      <c r="G460" s="188"/>
    </row>
    <row r="461" spans="1:7" x14ac:dyDescent="0.25">
      <c r="A461" s="331"/>
      <c r="B461" s="186"/>
      <c r="C461" s="189"/>
      <c r="D461" s="186"/>
      <c r="E461" s="186"/>
      <c r="F461" s="186"/>
      <c r="G461" s="188"/>
    </row>
    <row r="462" spans="1:7" x14ac:dyDescent="0.25">
      <c r="A462" s="331"/>
      <c r="B462" s="186"/>
      <c r="C462" s="189"/>
      <c r="D462" s="186"/>
      <c r="E462" s="186"/>
      <c r="F462" s="186"/>
      <c r="G462" s="188"/>
    </row>
    <row r="463" spans="1:7" x14ac:dyDescent="0.25">
      <c r="A463" s="331"/>
      <c r="B463" s="176"/>
      <c r="C463" s="187"/>
      <c r="D463" s="176"/>
      <c r="E463" s="176"/>
      <c r="F463" s="176"/>
      <c r="G463" s="190"/>
    </row>
    <row r="464" spans="1:7" x14ac:dyDescent="0.25">
      <c r="A464" s="331"/>
      <c r="B464" s="186"/>
      <c r="C464" s="189"/>
      <c r="D464" s="186"/>
      <c r="E464" s="186"/>
      <c r="F464" s="186"/>
      <c r="G464" s="188"/>
    </row>
    <row r="465" spans="1:7" x14ac:dyDescent="0.25">
      <c r="A465" s="331"/>
      <c r="B465" s="186"/>
      <c r="C465" s="189"/>
      <c r="D465" s="186"/>
      <c r="E465" s="186"/>
      <c r="F465" s="186"/>
      <c r="G465" s="188"/>
    </row>
    <row r="466" spans="1:7" x14ac:dyDescent="0.25">
      <c r="A466" s="331"/>
      <c r="B466" s="186"/>
      <c r="C466" s="189"/>
      <c r="D466" s="186"/>
      <c r="E466" s="186"/>
      <c r="F466" s="186"/>
      <c r="G466" s="188"/>
    </row>
    <row r="467" spans="1:7" x14ac:dyDescent="0.25">
      <c r="A467" s="331"/>
      <c r="B467" s="186"/>
      <c r="C467" s="189"/>
      <c r="D467" s="186"/>
      <c r="E467" s="186"/>
      <c r="F467" s="186"/>
      <c r="G467" s="188"/>
    </row>
    <row r="468" spans="1:7" x14ac:dyDescent="0.25">
      <c r="A468" s="331"/>
      <c r="B468" s="186"/>
      <c r="C468" s="187"/>
      <c r="D468" s="186"/>
      <c r="E468" s="186"/>
      <c r="F468" s="186"/>
      <c r="G468" s="188"/>
    </row>
    <row r="469" spans="1:7" x14ac:dyDescent="0.25">
      <c r="A469" s="331"/>
      <c r="B469" s="191"/>
      <c r="C469" s="192"/>
      <c r="D469" s="191"/>
      <c r="E469" s="191"/>
      <c r="F469" s="193"/>
      <c r="G469" s="194"/>
    </row>
    <row r="470" spans="1:7" x14ac:dyDescent="0.25">
      <c r="A470" s="331"/>
      <c r="B470" s="195"/>
      <c r="C470" s="196"/>
      <c r="D470" s="195"/>
      <c r="E470" s="197"/>
      <c r="F470" s="198"/>
      <c r="G470" s="194"/>
    </row>
    <row r="471" spans="1:7" x14ac:dyDescent="0.25">
      <c r="A471" s="331"/>
      <c r="B471" s="332"/>
      <c r="C471" s="332"/>
      <c r="D471" s="332"/>
      <c r="E471" s="332"/>
      <c r="F471" s="332"/>
      <c r="G471" s="194"/>
    </row>
    <row r="472" spans="1:7" x14ac:dyDescent="0.25">
      <c r="A472" s="331"/>
      <c r="B472" s="332"/>
      <c r="C472" s="332"/>
      <c r="D472" s="332"/>
      <c r="E472" s="332"/>
      <c r="F472" s="332"/>
      <c r="G472" s="194"/>
    </row>
    <row r="473" spans="1:7" x14ac:dyDescent="0.25">
      <c r="A473" s="331"/>
      <c r="B473" s="332"/>
      <c r="C473" s="332"/>
      <c r="D473" s="332"/>
      <c r="E473" s="332"/>
      <c r="F473" s="332"/>
      <c r="G473" s="194"/>
    </row>
    <row r="474" spans="1:7" x14ac:dyDescent="0.25">
      <c r="A474" s="331"/>
      <c r="B474" s="332"/>
      <c r="C474" s="332"/>
      <c r="D474" s="332"/>
      <c r="E474" s="332"/>
      <c r="F474" s="332"/>
      <c r="G474" s="199"/>
    </row>
    <row r="475" spans="1:7" x14ac:dyDescent="0.25">
      <c r="A475" s="180"/>
      <c r="B475" s="181"/>
      <c r="C475" s="182"/>
      <c r="D475" s="183"/>
      <c r="E475" s="183"/>
      <c r="F475" s="183"/>
      <c r="G475" s="184"/>
    </row>
    <row r="476" spans="1:7" ht="30" customHeight="1" x14ac:dyDescent="0.25">
      <c r="A476" s="176"/>
      <c r="B476" s="185"/>
      <c r="C476" s="330"/>
      <c r="D476" s="330"/>
      <c r="E476" s="330"/>
      <c r="F476" s="330"/>
      <c r="G476" s="330"/>
    </row>
    <row r="477" spans="1:7" x14ac:dyDescent="0.25">
      <c r="A477" s="331"/>
      <c r="B477" s="186"/>
      <c r="C477" s="187"/>
      <c r="D477" s="186"/>
      <c r="E477" s="186"/>
      <c r="F477" s="186"/>
      <c r="G477" s="188"/>
    </row>
    <row r="478" spans="1:7" x14ac:dyDescent="0.25">
      <c r="A478" s="331"/>
      <c r="B478" s="186"/>
      <c r="C478" s="189"/>
      <c r="D478" s="186"/>
      <c r="E478" s="186"/>
      <c r="F478" s="186"/>
      <c r="G478" s="188"/>
    </row>
    <row r="479" spans="1:7" x14ac:dyDescent="0.25">
      <c r="A479" s="331"/>
      <c r="B479" s="186"/>
      <c r="C479" s="189"/>
      <c r="D479" s="186"/>
      <c r="E479" s="186"/>
      <c r="F479" s="186"/>
      <c r="G479" s="188"/>
    </row>
    <row r="480" spans="1:7" x14ac:dyDescent="0.25">
      <c r="A480" s="331"/>
      <c r="B480" s="176"/>
      <c r="C480" s="187"/>
      <c r="D480" s="176"/>
      <c r="E480" s="176"/>
      <c r="F480" s="176"/>
      <c r="G480" s="190"/>
    </row>
    <row r="481" spans="1:7" x14ac:dyDescent="0.25">
      <c r="A481" s="331"/>
      <c r="B481" s="186"/>
      <c r="C481" s="189"/>
      <c r="D481" s="186"/>
      <c r="E481" s="186"/>
      <c r="F481" s="186"/>
      <c r="G481" s="188"/>
    </row>
    <row r="482" spans="1:7" x14ac:dyDescent="0.25">
      <c r="A482" s="331"/>
      <c r="B482" s="186"/>
      <c r="C482" s="189"/>
      <c r="D482" s="186"/>
      <c r="E482" s="186"/>
      <c r="F482" s="186"/>
      <c r="G482" s="188"/>
    </row>
    <row r="483" spans="1:7" x14ac:dyDescent="0.25">
      <c r="A483" s="331"/>
      <c r="B483" s="186"/>
      <c r="C483" s="187"/>
      <c r="D483" s="186"/>
      <c r="E483" s="186"/>
      <c r="F483" s="186"/>
      <c r="G483" s="188"/>
    </row>
    <row r="484" spans="1:7" x14ac:dyDescent="0.25">
      <c r="A484" s="331"/>
      <c r="B484" s="191"/>
      <c r="C484" s="192"/>
      <c r="D484" s="191"/>
      <c r="E484" s="191"/>
      <c r="F484" s="193"/>
      <c r="G484" s="194"/>
    </row>
    <row r="485" spans="1:7" x14ac:dyDescent="0.25">
      <c r="A485" s="331"/>
      <c r="B485" s="195"/>
      <c r="C485" s="196"/>
      <c r="D485" s="195"/>
      <c r="E485" s="197"/>
      <c r="F485" s="198"/>
      <c r="G485" s="194"/>
    </row>
    <row r="486" spans="1:7" x14ac:dyDescent="0.25">
      <c r="A486" s="331"/>
      <c r="B486" s="332"/>
      <c r="C486" s="332"/>
      <c r="D486" s="332"/>
      <c r="E486" s="332"/>
      <c r="F486" s="332"/>
      <c r="G486" s="194"/>
    </row>
    <row r="487" spans="1:7" x14ac:dyDescent="0.25">
      <c r="A487" s="331"/>
      <c r="B487" s="332"/>
      <c r="C487" s="332"/>
      <c r="D487" s="332"/>
      <c r="E487" s="332"/>
      <c r="F487" s="332"/>
      <c r="G487" s="194"/>
    </row>
    <row r="488" spans="1:7" x14ac:dyDescent="0.25">
      <c r="A488" s="331"/>
      <c r="B488" s="332"/>
      <c r="C488" s="332"/>
      <c r="D488" s="332"/>
      <c r="E488" s="332"/>
      <c r="F488" s="332"/>
      <c r="G488" s="194"/>
    </row>
    <row r="489" spans="1:7" x14ac:dyDescent="0.25">
      <c r="A489" s="331"/>
      <c r="B489" s="332"/>
      <c r="C489" s="332"/>
      <c r="D489" s="332"/>
      <c r="E489" s="332"/>
      <c r="F489" s="332"/>
      <c r="G489" s="199"/>
    </row>
    <row r="490" spans="1:7" x14ac:dyDescent="0.25">
      <c r="A490" s="180"/>
      <c r="B490" s="181"/>
      <c r="C490" s="182"/>
      <c r="D490" s="183"/>
      <c r="E490" s="183"/>
      <c r="F490" s="183"/>
      <c r="G490" s="184"/>
    </row>
    <row r="491" spans="1:7" ht="24" customHeight="1" x14ac:dyDescent="0.25">
      <c r="A491" s="176"/>
      <c r="B491" s="185"/>
      <c r="C491" s="330"/>
      <c r="D491" s="330"/>
      <c r="E491" s="330"/>
      <c r="F491" s="330"/>
      <c r="G491" s="330"/>
    </row>
    <row r="492" spans="1:7" x14ac:dyDescent="0.25">
      <c r="A492" s="331"/>
      <c r="B492" s="186"/>
      <c r="C492" s="187"/>
      <c r="D492" s="186"/>
      <c r="E492" s="186"/>
      <c r="F492" s="186"/>
      <c r="G492" s="188"/>
    </row>
    <row r="493" spans="1:7" x14ac:dyDescent="0.25">
      <c r="A493" s="331"/>
      <c r="B493" s="186"/>
      <c r="C493" s="189"/>
      <c r="D493" s="186"/>
      <c r="E493" s="186"/>
      <c r="F493" s="186"/>
      <c r="G493" s="188"/>
    </row>
    <row r="494" spans="1:7" x14ac:dyDescent="0.25">
      <c r="A494" s="331"/>
      <c r="B494" s="186"/>
      <c r="C494" s="187"/>
      <c r="D494" s="186"/>
      <c r="E494" s="186"/>
      <c r="F494" s="186"/>
      <c r="G494" s="188"/>
    </row>
    <row r="495" spans="1:7" x14ac:dyDescent="0.25">
      <c r="A495" s="331"/>
      <c r="B495" s="176"/>
      <c r="C495" s="187"/>
      <c r="D495" s="176"/>
      <c r="E495" s="176"/>
      <c r="F495" s="176"/>
      <c r="G495" s="190"/>
    </row>
    <row r="496" spans="1:7" x14ac:dyDescent="0.25">
      <c r="A496" s="331"/>
      <c r="B496" s="186"/>
      <c r="C496" s="187"/>
      <c r="D496" s="186"/>
      <c r="E496" s="186"/>
      <c r="F496" s="186"/>
      <c r="G496" s="188"/>
    </row>
    <row r="497" spans="1:7" x14ac:dyDescent="0.25">
      <c r="A497" s="331"/>
      <c r="B497" s="186"/>
      <c r="C497" s="187"/>
      <c r="D497" s="186"/>
      <c r="E497" s="186"/>
      <c r="F497" s="186"/>
      <c r="G497" s="188"/>
    </row>
    <row r="498" spans="1:7" x14ac:dyDescent="0.25">
      <c r="A498" s="331"/>
      <c r="B498" s="186"/>
      <c r="C498" s="187"/>
      <c r="D498" s="186"/>
      <c r="E498" s="186"/>
      <c r="F498" s="186"/>
      <c r="G498" s="188"/>
    </row>
    <row r="499" spans="1:7" x14ac:dyDescent="0.25">
      <c r="A499" s="331"/>
      <c r="B499" s="191"/>
      <c r="C499" s="192"/>
      <c r="D499" s="191"/>
      <c r="E499" s="191"/>
      <c r="F499" s="193"/>
      <c r="G499" s="194"/>
    </row>
    <row r="500" spans="1:7" x14ac:dyDescent="0.25">
      <c r="A500" s="331"/>
      <c r="B500" s="195"/>
      <c r="C500" s="196"/>
      <c r="D500" s="195"/>
      <c r="E500" s="197"/>
      <c r="F500" s="198"/>
      <c r="G500" s="194"/>
    </row>
    <row r="501" spans="1:7" x14ac:dyDescent="0.25">
      <c r="A501" s="331"/>
      <c r="B501" s="332"/>
      <c r="C501" s="332"/>
      <c r="D501" s="332"/>
      <c r="E501" s="332"/>
      <c r="F501" s="332"/>
      <c r="G501" s="194"/>
    </row>
    <row r="502" spans="1:7" x14ac:dyDescent="0.25">
      <c r="A502" s="331"/>
      <c r="B502" s="332"/>
      <c r="C502" s="332"/>
      <c r="D502" s="332"/>
      <c r="E502" s="332"/>
      <c r="F502" s="332"/>
      <c r="G502" s="194"/>
    </row>
    <row r="503" spans="1:7" x14ac:dyDescent="0.25">
      <c r="A503" s="331"/>
      <c r="B503" s="332"/>
      <c r="C503" s="332"/>
      <c r="D503" s="332"/>
      <c r="E503" s="332"/>
      <c r="F503" s="332"/>
      <c r="G503" s="194"/>
    </row>
    <row r="504" spans="1:7" x14ac:dyDescent="0.25">
      <c r="A504" s="331"/>
      <c r="B504" s="332"/>
      <c r="C504" s="332"/>
      <c r="D504" s="332"/>
      <c r="E504" s="332"/>
      <c r="F504" s="332"/>
      <c r="G504" s="199"/>
    </row>
    <row r="505" spans="1:7" x14ac:dyDescent="0.25">
      <c r="A505" s="180"/>
      <c r="B505" s="181"/>
      <c r="C505" s="182"/>
      <c r="D505" s="183"/>
      <c r="E505" s="183"/>
      <c r="F505" s="183"/>
      <c r="G505" s="184"/>
    </row>
    <row r="506" spans="1:7" ht="30.75" customHeight="1" x14ac:dyDescent="0.25">
      <c r="A506" s="176"/>
      <c r="B506" s="185"/>
      <c r="C506" s="330"/>
      <c r="D506" s="330"/>
      <c r="E506" s="330"/>
      <c r="F506" s="330"/>
      <c r="G506" s="330"/>
    </row>
    <row r="507" spans="1:7" x14ac:dyDescent="0.25">
      <c r="A507" s="331"/>
      <c r="B507" s="186"/>
      <c r="C507" s="187"/>
      <c r="D507" s="186"/>
      <c r="E507" s="186"/>
      <c r="F507" s="186"/>
      <c r="G507" s="188"/>
    </row>
    <row r="508" spans="1:7" x14ac:dyDescent="0.25">
      <c r="A508" s="331"/>
      <c r="B508" s="186"/>
      <c r="C508" s="189"/>
      <c r="D508" s="186"/>
      <c r="E508" s="186"/>
      <c r="F508" s="186"/>
      <c r="G508" s="188"/>
    </row>
    <row r="509" spans="1:7" x14ac:dyDescent="0.25">
      <c r="A509" s="331"/>
      <c r="B509" s="186"/>
      <c r="C509" s="189"/>
      <c r="D509" s="186"/>
      <c r="E509" s="186"/>
      <c r="F509" s="186"/>
      <c r="G509" s="188"/>
    </row>
    <row r="510" spans="1:7" x14ac:dyDescent="0.25">
      <c r="A510" s="331"/>
      <c r="B510" s="176"/>
      <c r="C510" s="187"/>
      <c r="D510" s="176"/>
      <c r="E510" s="176"/>
      <c r="F510" s="176"/>
      <c r="G510" s="190"/>
    </row>
    <row r="511" spans="1:7" x14ac:dyDescent="0.25">
      <c r="A511" s="331"/>
      <c r="B511" s="186"/>
      <c r="C511" s="189"/>
      <c r="D511" s="186"/>
      <c r="E511" s="186"/>
      <c r="F511" s="186"/>
      <c r="G511" s="188"/>
    </row>
    <row r="512" spans="1:7" x14ac:dyDescent="0.25">
      <c r="A512" s="331"/>
      <c r="B512" s="186"/>
      <c r="C512" s="189"/>
      <c r="D512" s="186"/>
      <c r="E512" s="186"/>
      <c r="F512" s="186"/>
      <c r="G512" s="188"/>
    </row>
    <row r="513" spans="1:8" x14ac:dyDescent="0.25">
      <c r="A513" s="331"/>
      <c r="B513" s="186"/>
      <c r="C513" s="187"/>
      <c r="D513" s="186"/>
      <c r="E513" s="186"/>
      <c r="F513" s="186"/>
      <c r="G513" s="188"/>
    </row>
    <row r="514" spans="1:8" x14ac:dyDescent="0.25">
      <c r="A514" s="331"/>
      <c r="B514" s="191"/>
      <c r="C514" s="192"/>
      <c r="D514" s="191"/>
      <c r="E514" s="191"/>
      <c r="F514" s="193"/>
      <c r="G514" s="194"/>
    </row>
    <row r="515" spans="1:8" x14ac:dyDescent="0.25">
      <c r="A515" s="331"/>
      <c r="B515" s="195"/>
      <c r="C515" s="196"/>
      <c r="D515" s="195"/>
      <c r="E515" s="197"/>
      <c r="F515" s="198"/>
      <c r="G515" s="194"/>
    </row>
    <row r="516" spans="1:8" x14ac:dyDescent="0.25">
      <c r="A516" s="331"/>
      <c r="B516" s="332"/>
      <c r="C516" s="332"/>
      <c r="D516" s="332"/>
      <c r="E516" s="332"/>
      <c r="F516" s="332"/>
      <c r="G516" s="194"/>
    </row>
    <row r="517" spans="1:8" x14ac:dyDescent="0.25">
      <c r="A517" s="331"/>
      <c r="B517" s="332"/>
      <c r="C517" s="332"/>
      <c r="D517" s="332"/>
      <c r="E517" s="332"/>
      <c r="F517" s="332"/>
      <c r="G517" s="194"/>
    </row>
    <row r="518" spans="1:8" x14ac:dyDescent="0.25">
      <c r="A518" s="331"/>
      <c r="B518" s="332"/>
      <c r="C518" s="332"/>
      <c r="D518" s="332"/>
      <c r="E518" s="332"/>
      <c r="F518" s="332"/>
      <c r="G518" s="194"/>
    </row>
    <row r="519" spans="1:8" x14ac:dyDescent="0.25">
      <c r="A519" s="331"/>
      <c r="B519" s="332"/>
      <c r="C519" s="332"/>
      <c r="D519" s="332"/>
      <c r="E519" s="332"/>
      <c r="F519" s="332"/>
      <c r="G519" s="199"/>
    </row>
    <row r="520" spans="1:8" x14ac:dyDescent="0.25">
      <c r="A520" s="180"/>
      <c r="B520" s="181"/>
      <c r="C520" s="182"/>
      <c r="D520" s="183"/>
      <c r="E520" s="183"/>
      <c r="F520" s="183"/>
      <c r="G520" s="184"/>
    </row>
    <row r="521" spans="1:8" ht="42" customHeight="1" x14ac:dyDescent="0.25">
      <c r="A521" s="176"/>
      <c r="B521" s="176"/>
      <c r="C521" s="333"/>
      <c r="D521" s="333"/>
      <c r="E521" s="333"/>
      <c r="F521" s="333"/>
      <c r="G521" s="333"/>
      <c r="H521" s="333"/>
    </row>
    <row r="522" spans="1:8" x14ac:dyDescent="0.25">
      <c r="A522" s="331"/>
      <c r="B522" s="186"/>
      <c r="C522" s="187"/>
      <c r="D522" s="186"/>
      <c r="E522" s="186"/>
      <c r="F522" s="186"/>
      <c r="G522" s="200"/>
      <c r="H522" s="188"/>
    </row>
    <row r="523" spans="1:8" x14ac:dyDescent="0.25">
      <c r="A523" s="331"/>
      <c r="B523" s="186"/>
      <c r="C523" s="189"/>
      <c r="D523" s="186"/>
      <c r="E523" s="186"/>
      <c r="F523" s="186"/>
      <c r="G523" s="201"/>
      <c r="H523" s="188"/>
    </row>
    <row r="524" spans="1:8" x14ac:dyDescent="0.25">
      <c r="A524" s="331"/>
      <c r="B524" s="186"/>
      <c r="C524" s="189"/>
      <c r="D524" s="186"/>
      <c r="E524" s="186"/>
      <c r="F524" s="186"/>
      <c r="G524" s="201"/>
      <c r="H524" s="188"/>
    </row>
    <row r="525" spans="1:8" x14ac:dyDescent="0.25">
      <c r="A525" s="331"/>
      <c r="B525" s="176"/>
      <c r="C525" s="187"/>
      <c r="D525" s="176"/>
      <c r="E525" s="176"/>
      <c r="F525" s="176"/>
      <c r="G525" s="201"/>
      <c r="H525" s="190"/>
    </row>
    <row r="526" spans="1:8" x14ac:dyDescent="0.25">
      <c r="A526" s="331"/>
      <c r="B526" s="186"/>
      <c r="C526" s="189"/>
      <c r="D526" s="186"/>
      <c r="E526" s="186"/>
      <c r="F526" s="186"/>
      <c r="G526" s="202"/>
      <c r="H526" s="188"/>
    </row>
    <row r="527" spans="1:8" x14ac:dyDescent="0.25">
      <c r="A527" s="331"/>
      <c r="B527" s="186"/>
      <c r="C527" s="189"/>
      <c r="D527" s="186"/>
      <c r="E527" s="186"/>
      <c r="F527" s="186"/>
      <c r="G527" s="202"/>
      <c r="H527" s="188"/>
    </row>
    <row r="528" spans="1:8" x14ac:dyDescent="0.25">
      <c r="A528" s="331"/>
      <c r="B528" s="186"/>
      <c r="C528" s="189"/>
      <c r="D528" s="186"/>
      <c r="E528" s="186"/>
      <c r="F528" s="186"/>
      <c r="G528" s="202"/>
      <c r="H528" s="188"/>
    </row>
    <row r="529" spans="1:9" x14ac:dyDescent="0.25">
      <c r="A529" s="331"/>
      <c r="B529" s="186"/>
      <c r="C529" s="189"/>
      <c r="D529" s="186"/>
      <c r="E529" s="186"/>
      <c r="F529" s="186"/>
      <c r="G529" s="202"/>
      <c r="H529" s="188"/>
    </row>
    <row r="530" spans="1:9" x14ac:dyDescent="0.25">
      <c r="A530" s="331"/>
      <c r="B530" s="186"/>
      <c r="C530" s="189"/>
      <c r="D530" s="186"/>
      <c r="E530" s="186"/>
      <c r="F530" s="186"/>
      <c r="G530" s="202"/>
      <c r="H530" s="188"/>
    </row>
    <row r="531" spans="1:9" x14ac:dyDescent="0.25">
      <c r="A531" s="331"/>
      <c r="B531" s="186"/>
      <c r="C531" s="189"/>
      <c r="D531" s="186"/>
      <c r="E531" s="186"/>
      <c r="F531" s="186"/>
      <c r="G531" s="202"/>
      <c r="H531" s="188"/>
    </row>
    <row r="532" spans="1:9" x14ac:dyDescent="0.25">
      <c r="A532" s="331"/>
      <c r="B532" s="186"/>
      <c r="C532" s="189"/>
      <c r="D532" s="186"/>
      <c r="E532" s="186"/>
      <c r="F532" s="186"/>
      <c r="G532" s="202"/>
      <c r="H532" s="188"/>
    </row>
    <row r="533" spans="1:9" x14ac:dyDescent="0.25">
      <c r="A533" s="331"/>
      <c r="B533" s="186"/>
      <c r="C533" s="189"/>
      <c r="D533" s="186"/>
      <c r="E533" s="186"/>
      <c r="F533" s="186"/>
      <c r="G533" s="202"/>
      <c r="H533" s="188"/>
    </row>
    <row r="534" spans="1:9" x14ac:dyDescent="0.25">
      <c r="A534" s="331"/>
      <c r="B534" s="186"/>
      <c r="C534" s="189"/>
      <c r="D534" s="186"/>
      <c r="E534" s="186"/>
      <c r="F534" s="186"/>
      <c r="G534" s="202"/>
      <c r="H534" s="188"/>
    </row>
    <row r="535" spans="1:9" x14ac:dyDescent="0.25">
      <c r="A535" s="331"/>
      <c r="B535" s="186"/>
      <c r="C535" s="189"/>
      <c r="D535" s="186"/>
      <c r="E535" s="186"/>
      <c r="F535" s="186"/>
      <c r="G535" s="202"/>
      <c r="H535" s="188"/>
    </row>
    <row r="536" spans="1:9" x14ac:dyDescent="0.25">
      <c r="A536" s="331"/>
      <c r="B536" s="186"/>
      <c r="C536" s="189"/>
      <c r="D536" s="186"/>
      <c r="E536" s="186"/>
      <c r="F536" s="186"/>
      <c r="G536" s="202"/>
      <c r="H536" s="188"/>
    </row>
    <row r="537" spans="1:9" x14ac:dyDescent="0.25">
      <c r="A537" s="331"/>
      <c r="B537" s="186"/>
      <c r="C537" s="187"/>
      <c r="D537" s="186"/>
      <c r="E537" s="186"/>
      <c r="F537" s="186"/>
      <c r="G537" s="201"/>
      <c r="H537" s="188"/>
    </row>
    <row r="538" spans="1:9" x14ac:dyDescent="0.25">
      <c r="A538" s="331"/>
      <c r="B538" s="191"/>
      <c r="C538" s="192"/>
      <c r="D538" s="191"/>
      <c r="E538" s="191"/>
      <c r="F538" s="193"/>
      <c r="H538" s="194"/>
    </row>
    <row r="539" spans="1:9" x14ac:dyDescent="0.25">
      <c r="A539" s="331"/>
      <c r="B539" s="203"/>
      <c r="C539" s="196"/>
      <c r="D539" s="203"/>
      <c r="E539" s="197"/>
      <c r="F539" s="204"/>
      <c r="H539" s="194"/>
    </row>
    <row r="540" spans="1:9" ht="15" customHeight="1" x14ac:dyDescent="0.25">
      <c r="A540" s="331"/>
      <c r="B540" s="334"/>
      <c r="C540" s="334"/>
      <c r="D540" s="334"/>
      <c r="E540" s="334"/>
      <c r="F540" s="334"/>
      <c r="G540" s="334"/>
      <c r="H540" s="194"/>
    </row>
    <row r="541" spans="1:9" ht="15" customHeight="1" x14ac:dyDescent="0.25">
      <c r="A541" s="331"/>
      <c r="B541" s="334"/>
      <c r="C541" s="334"/>
      <c r="D541" s="334"/>
      <c r="E541" s="334"/>
      <c r="F541" s="334"/>
      <c r="G541" s="334"/>
      <c r="H541" s="194"/>
    </row>
    <row r="542" spans="1:9" ht="15" customHeight="1" x14ac:dyDescent="0.25">
      <c r="A542" s="331"/>
      <c r="B542" s="334"/>
      <c r="C542" s="334"/>
      <c r="D542" s="334"/>
      <c r="E542" s="334"/>
      <c r="F542" s="334"/>
      <c r="G542" s="334"/>
      <c r="H542" s="194"/>
    </row>
    <row r="543" spans="1:9" x14ac:dyDescent="0.25">
      <c r="A543" s="331"/>
      <c r="B543" s="334"/>
      <c r="C543" s="334"/>
      <c r="D543" s="334"/>
      <c r="E543" s="334"/>
      <c r="F543" s="334"/>
      <c r="G543" s="334"/>
      <c r="H543" s="205"/>
      <c r="I543" s="162"/>
    </row>
    <row r="544" spans="1:9" x14ac:dyDescent="0.25">
      <c r="A544" s="180"/>
      <c r="B544" s="181"/>
      <c r="C544" s="182"/>
      <c r="D544" s="183"/>
      <c r="E544" s="183"/>
      <c r="F544" s="183"/>
      <c r="G544" s="184"/>
    </row>
    <row r="545" spans="1:7" x14ac:dyDescent="0.25">
      <c r="A545" s="176"/>
      <c r="B545" s="185"/>
      <c r="C545" s="330"/>
      <c r="D545" s="330"/>
      <c r="E545" s="330"/>
      <c r="F545" s="330"/>
      <c r="G545" s="330"/>
    </row>
    <row r="546" spans="1:7" x14ac:dyDescent="0.25">
      <c r="A546" s="331"/>
      <c r="B546" s="186"/>
      <c r="C546" s="187"/>
      <c r="D546" s="186"/>
      <c r="E546" s="186"/>
      <c r="F546" s="186"/>
      <c r="G546" s="188"/>
    </row>
    <row r="547" spans="1:7" x14ac:dyDescent="0.25">
      <c r="A547" s="331"/>
      <c r="B547" s="186"/>
      <c r="C547" s="189"/>
      <c r="D547" s="186"/>
      <c r="E547" s="186"/>
      <c r="F547" s="186"/>
      <c r="G547" s="188"/>
    </row>
    <row r="548" spans="1:7" x14ac:dyDescent="0.25">
      <c r="A548" s="331"/>
      <c r="B548" s="186"/>
      <c r="C548" s="189"/>
      <c r="D548" s="186"/>
      <c r="E548" s="186"/>
      <c r="F548" s="186"/>
      <c r="G548" s="188"/>
    </row>
    <row r="549" spans="1:7" x14ac:dyDescent="0.25">
      <c r="A549" s="331"/>
      <c r="B549" s="176"/>
      <c r="C549" s="187"/>
      <c r="D549" s="176"/>
      <c r="E549" s="176"/>
      <c r="F549" s="176"/>
      <c r="G549" s="190"/>
    </row>
    <row r="550" spans="1:7" x14ac:dyDescent="0.25">
      <c r="A550" s="331"/>
      <c r="B550" s="186"/>
      <c r="C550" s="189"/>
      <c r="D550" s="186"/>
      <c r="E550" s="186"/>
      <c r="F550" s="186"/>
      <c r="G550" s="188"/>
    </row>
    <row r="551" spans="1:7" x14ac:dyDescent="0.25">
      <c r="A551" s="331"/>
      <c r="B551" s="186"/>
      <c r="C551" s="189"/>
      <c r="D551" s="186"/>
      <c r="E551" s="186"/>
      <c r="F551" s="186"/>
      <c r="G551" s="188"/>
    </row>
    <row r="552" spans="1:7" x14ac:dyDescent="0.25">
      <c r="A552" s="331"/>
      <c r="B552" s="186"/>
      <c r="C552" s="187"/>
      <c r="D552" s="186"/>
      <c r="E552" s="186"/>
      <c r="F552" s="186"/>
      <c r="G552" s="188"/>
    </row>
    <row r="553" spans="1:7" x14ac:dyDescent="0.25">
      <c r="A553" s="331"/>
      <c r="B553" s="191"/>
      <c r="C553" s="192"/>
      <c r="D553" s="191"/>
      <c r="E553" s="191"/>
      <c r="F553" s="193"/>
      <c r="G553" s="194"/>
    </row>
    <row r="554" spans="1:7" x14ac:dyDescent="0.25">
      <c r="A554" s="331"/>
      <c r="B554" s="195"/>
      <c r="C554" s="196"/>
      <c r="D554" s="195"/>
      <c r="E554" s="197"/>
      <c r="F554" s="198"/>
      <c r="G554" s="194"/>
    </row>
    <row r="555" spans="1:7" x14ac:dyDescent="0.25">
      <c r="A555" s="331"/>
      <c r="B555" s="332"/>
      <c r="C555" s="332"/>
      <c r="D555" s="332"/>
      <c r="E555" s="332"/>
      <c r="F555" s="332"/>
      <c r="G555" s="194"/>
    </row>
    <row r="556" spans="1:7" x14ac:dyDescent="0.25">
      <c r="A556" s="331"/>
      <c r="B556" s="332"/>
      <c r="C556" s="332"/>
      <c r="D556" s="332"/>
      <c r="E556" s="332"/>
      <c r="F556" s="332"/>
      <c r="G556" s="194"/>
    </row>
    <row r="557" spans="1:7" x14ac:dyDescent="0.25">
      <c r="A557" s="331"/>
      <c r="B557" s="332"/>
      <c r="C557" s="332"/>
      <c r="D557" s="332"/>
      <c r="E557" s="332"/>
      <c r="F557" s="332"/>
      <c r="G557" s="194"/>
    </row>
    <row r="558" spans="1:7" x14ac:dyDescent="0.25">
      <c r="A558" s="331"/>
      <c r="B558" s="332"/>
      <c r="C558" s="332"/>
      <c r="D558" s="332"/>
      <c r="E558" s="332"/>
      <c r="F558" s="332"/>
      <c r="G558" s="199"/>
    </row>
    <row r="559" spans="1:7" x14ac:dyDescent="0.25">
      <c r="A559" s="180"/>
      <c r="B559" s="181"/>
      <c r="C559" s="182"/>
      <c r="D559" s="183"/>
      <c r="E559" s="183"/>
      <c r="F559" s="183"/>
      <c r="G559" s="184"/>
    </row>
  </sheetData>
  <mergeCells count="273">
    <mergeCell ref="A226:C226"/>
    <mergeCell ref="A227:C227"/>
    <mergeCell ref="A217:C217"/>
    <mergeCell ref="A218:C218"/>
    <mergeCell ref="A219:C219"/>
    <mergeCell ref="A221:C221"/>
    <mergeCell ref="A222:C222"/>
    <mergeCell ref="A223:C223"/>
    <mergeCell ref="A224:C224"/>
    <mergeCell ref="A225:C225"/>
    <mergeCell ref="A220:C220"/>
    <mergeCell ref="A208:G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177:C177"/>
    <mergeCell ref="A178:C178"/>
    <mergeCell ref="A179:C179"/>
    <mergeCell ref="A180:C180"/>
    <mergeCell ref="A182:C182"/>
    <mergeCell ref="A183:C183"/>
    <mergeCell ref="A184:C184"/>
    <mergeCell ref="A186:C186"/>
    <mergeCell ref="A188:C188"/>
    <mergeCell ref="A185:C185"/>
    <mergeCell ref="A187:C187"/>
    <mergeCell ref="A181:C181"/>
    <mergeCell ref="A168:G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H271:H272"/>
    <mergeCell ref="C272:G272"/>
    <mergeCell ref="B280:F280"/>
    <mergeCell ref="B281:F281"/>
    <mergeCell ref="B282:F282"/>
    <mergeCell ref="B283:F283"/>
    <mergeCell ref="A228:G228"/>
    <mergeCell ref="A247:A248"/>
    <mergeCell ref="B268:F268"/>
    <mergeCell ref="B269:F269"/>
    <mergeCell ref="B247:B248"/>
    <mergeCell ref="C247:G247"/>
    <mergeCell ref="C248:G248"/>
    <mergeCell ref="A246:G246"/>
    <mergeCell ref="A231:A245"/>
    <mergeCell ref="B242:F242"/>
    <mergeCell ref="B243:F243"/>
    <mergeCell ref="B244:F244"/>
    <mergeCell ref="B245:F245"/>
    <mergeCell ref="A271:A272"/>
    <mergeCell ref="B271:B272"/>
    <mergeCell ref="C271:G271"/>
    <mergeCell ref="A249:A269"/>
    <mergeCell ref="B266:F266"/>
    <mergeCell ref="B267:F267"/>
    <mergeCell ref="C361:G361"/>
    <mergeCell ref="A362:A374"/>
    <mergeCell ref="B371:F371"/>
    <mergeCell ref="B372:F372"/>
    <mergeCell ref="B373:F373"/>
    <mergeCell ref="B374:F374"/>
    <mergeCell ref="A1:G1"/>
    <mergeCell ref="B2:D2"/>
    <mergeCell ref="E2:G4"/>
    <mergeCell ref="B3:D3"/>
    <mergeCell ref="A4:D4"/>
    <mergeCell ref="C117:G117"/>
    <mergeCell ref="C87:G87"/>
    <mergeCell ref="B112:F112"/>
    <mergeCell ref="B113:F113"/>
    <mergeCell ref="B114:F114"/>
    <mergeCell ref="C71:G71"/>
    <mergeCell ref="B82:F82"/>
    <mergeCell ref="B83:F83"/>
    <mergeCell ref="B84:F84"/>
    <mergeCell ref="A5:G5"/>
    <mergeCell ref="C40:G40"/>
    <mergeCell ref="A26:A38"/>
    <mergeCell ref="C395:G395"/>
    <mergeCell ref="A396:A409"/>
    <mergeCell ref="B406:F406"/>
    <mergeCell ref="B407:F407"/>
    <mergeCell ref="B408:F408"/>
    <mergeCell ref="B409:F409"/>
    <mergeCell ref="C376:G376"/>
    <mergeCell ref="A377:A393"/>
    <mergeCell ref="B390:F390"/>
    <mergeCell ref="B391:F391"/>
    <mergeCell ref="B392:F392"/>
    <mergeCell ref="B393:F393"/>
    <mergeCell ref="C442:G442"/>
    <mergeCell ref="A443:A457"/>
    <mergeCell ref="B454:F454"/>
    <mergeCell ref="B455:F455"/>
    <mergeCell ref="B456:F456"/>
    <mergeCell ref="B457:F457"/>
    <mergeCell ref="C426:G426"/>
    <mergeCell ref="A427:A440"/>
    <mergeCell ref="B437:F437"/>
    <mergeCell ref="B438:F438"/>
    <mergeCell ref="B439:F439"/>
    <mergeCell ref="B440:F440"/>
    <mergeCell ref="C411:G411"/>
    <mergeCell ref="A412:A424"/>
    <mergeCell ref="B421:F421"/>
    <mergeCell ref="B422:F422"/>
    <mergeCell ref="B423:F423"/>
    <mergeCell ref="B424:F424"/>
    <mergeCell ref="C491:G491"/>
    <mergeCell ref="A492:A504"/>
    <mergeCell ref="B501:F501"/>
    <mergeCell ref="B502:F502"/>
    <mergeCell ref="B503:F503"/>
    <mergeCell ref="B504:F504"/>
    <mergeCell ref="C476:G476"/>
    <mergeCell ref="A477:A489"/>
    <mergeCell ref="B486:F486"/>
    <mergeCell ref="B487:F487"/>
    <mergeCell ref="B488:F488"/>
    <mergeCell ref="B489:F489"/>
    <mergeCell ref="C459:G459"/>
    <mergeCell ref="A460:A474"/>
    <mergeCell ref="B471:F471"/>
    <mergeCell ref="B472:F472"/>
    <mergeCell ref="B473:F473"/>
    <mergeCell ref="B474:F474"/>
    <mergeCell ref="C545:G545"/>
    <mergeCell ref="A546:A558"/>
    <mergeCell ref="B555:F555"/>
    <mergeCell ref="B556:F556"/>
    <mergeCell ref="B557:F557"/>
    <mergeCell ref="B558:F558"/>
    <mergeCell ref="A522:A543"/>
    <mergeCell ref="B542:G542"/>
    <mergeCell ref="B543:G543"/>
    <mergeCell ref="C506:G506"/>
    <mergeCell ref="A507:A519"/>
    <mergeCell ref="B516:F516"/>
    <mergeCell ref="B517:F517"/>
    <mergeCell ref="B518:F518"/>
    <mergeCell ref="B519:F519"/>
    <mergeCell ref="C521:H521"/>
    <mergeCell ref="B540:G540"/>
    <mergeCell ref="B541:G541"/>
    <mergeCell ref="B35:F35"/>
    <mergeCell ref="B36:F36"/>
    <mergeCell ref="B37:F37"/>
    <mergeCell ref="B129:F129"/>
    <mergeCell ref="B130:F130"/>
    <mergeCell ref="B131:F131"/>
    <mergeCell ref="A71:A72"/>
    <mergeCell ref="B71:B72"/>
    <mergeCell ref="C72:G72"/>
    <mergeCell ref="B51:F51"/>
    <mergeCell ref="B52:F52"/>
    <mergeCell ref="B53:F53"/>
    <mergeCell ref="A40:A41"/>
    <mergeCell ref="B40:B41"/>
    <mergeCell ref="C41:G41"/>
    <mergeCell ref="B38:F38"/>
    <mergeCell ref="A42:A53"/>
    <mergeCell ref="B50:F50"/>
    <mergeCell ref="B115:F115"/>
    <mergeCell ref="A89:A115"/>
    <mergeCell ref="A116:G116"/>
    <mergeCell ref="C6:G6"/>
    <mergeCell ref="H6:H7"/>
    <mergeCell ref="C7:G7"/>
    <mergeCell ref="A8:A22"/>
    <mergeCell ref="B19:F19"/>
    <mergeCell ref="B20:F20"/>
    <mergeCell ref="B21:F21"/>
    <mergeCell ref="B22:F22"/>
    <mergeCell ref="A24:A25"/>
    <mergeCell ref="B24:B25"/>
    <mergeCell ref="C24:G24"/>
    <mergeCell ref="H24:H25"/>
    <mergeCell ref="C25:G25"/>
    <mergeCell ref="A6:A7"/>
    <mergeCell ref="B6:B7"/>
    <mergeCell ref="A229:A230"/>
    <mergeCell ref="B229:B230"/>
    <mergeCell ref="C229:G229"/>
    <mergeCell ref="H229:H230"/>
    <mergeCell ref="C230:G230"/>
    <mergeCell ref="H191:H192"/>
    <mergeCell ref="H150:H151"/>
    <mergeCell ref="H133:H134"/>
    <mergeCell ref="H117:H118"/>
    <mergeCell ref="A117:A118"/>
    <mergeCell ref="B117:B118"/>
    <mergeCell ref="C118:G118"/>
    <mergeCell ref="A119:A131"/>
    <mergeCell ref="A133:A134"/>
    <mergeCell ref="B133:B134"/>
    <mergeCell ref="C134:G134"/>
    <mergeCell ref="B205:F205"/>
    <mergeCell ref="B206:F206"/>
    <mergeCell ref="A191:A192"/>
    <mergeCell ref="B191:B192"/>
    <mergeCell ref="C192:G192"/>
    <mergeCell ref="A193:A207"/>
    <mergeCell ref="B207:F207"/>
    <mergeCell ref="B165:F165"/>
    <mergeCell ref="B204:F204"/>
    <mergeCell ref="H87:H88"/>
    <mergeCell ref="H71:H72"/>
    <mergeCell ref="H40:H41"/>
    <mergeCell ref="B85:F85"/>
    <mergeCell ref="A73:A78"/>
    <mergeCell ref="A79:A85"/>
    <mergeCell ref="A86:G86"/>
    <mergeCell ref="A87:A88"/>
    <mergeCell ref="B87:B88"/>
    <mergeCell ref="C88:G88"/>
    <mergeCell ref="A55:A56"/>
    <mergeCell ref="B55:B56"/>
    <mergeCell ref="C55:G55"/>
    <mergeCell ref="H55:H56"/>
    <mergeCell ref="B166:F166"/>
    <mergeCell ref="C133:G133"/>
    <mergeCell ref="B164:F164"/>
    <mergeCell ref="C191:G191"/>
    <mergeCell ref="B150:B151"/>
    <mergeCell ref="C150:G150"/>
    <mergeCell ref="C151:G151"/>
    <mergeCell ref="A152:A166"/>
    <mergeCell ref="B163:F163"/>
    <mergeCell ref="A273:A275"/>
    <mergeCell ref="H285:H286"/>
    <mergeCell ref="C286:G286"/>
    <mergeCell ref="A287:A309"/>
    <mergeCell ref="B306:F306"/>
    <mergeCell ref="B307:F307"/>
    <mergeCell ref="B308:F308"/>
    <mergeCell ref="B309:F309"/>
    <mergeCell ref="C56:G56"/>
    <mergeCell ref="A57:A69"/>
    <mergeCell ref="B66:F66"/>
    <mergeCell ref="B67:F67"/>
    <mergeCell ref="B68:F68"/>
    <mergeCell ref="B69:F69"/>
    <mergeCell ref="A285:A286"/>
    <mergeCell ref="B285:B286"/>
    <mergeCell ref="C285:G285"/>
    <mergeCell ref="B128:F128"/>
    <mergeCell ref="A135:A148"/>
    <mergeCell ref="B145:F145"/>
    <mergeCell ref="B146:F146"/>
    <mergeCell ref="B147:F147"/>
    <mergeCell ref="B148:F148"/>
    <mergeCell ref="A150:A151"/>
    <mergeCell ref="A312:A313"/>
    <mergeCell ref="B312:B313"/>
    <mergeCell ref="C312:G312"/>
    <mergeCell ref="H312:H313"/>
    <mergeCell ref="C313:G313"/>
    <mergeCell ref="A314:A327"/>
    <mergeCell ref="B324:F324"/>
    <mergeCell ref="B325:F325"/>
    <mergeCell ref="B326:F326"/>
    <mergeCell ref="B327:F327"/>
  </mergeCells>
  <phoneticPr fontId="41" type="noConversion"/>
  <pageMargins left="0.59055118110236227" right="0.39370078740157483" top="0.59055118110236227" bottom="0.78740157480314965" header="0" footer="0"/>
  <pageSetup paperSize="9" scale="51" fitToHeight="0" orientation="portrait" r:id="rId1"/>
  <rowBreaks count="1" manualBreakCount="1">
    <brk id="8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view="pageBreakPreview" zoomScaleNormal="100" zoomScaleSheetLayoutView="100" workbookViewId="0">
      <selection activeCell="C21" sqref="C21"/>
    </sheetView>
  </sheetViews>
  <sheetFormatPr defaultColWidth="9.140625" defaultRowHeight="12.75" x14ac:dyDescent="0.2"/>
  <cols>
    <col min="1" max="1" width="9.140625" style="10"/>
    <col min="2" max="2" width="10.7109375" style="14" customWidth="1"/>
    <col min="3" max="3" width="73.5703125" style="23" customWidth="1"/>
    <col min="4" max="4" width="12.7109375" style="23" customWidth="1"/>
    <col min="5" max="5" width="13.140625" style="14" customWidth="1"/>
    <col min="6" max="16384" width="9.140625" style="10"/>
  </cols>
  <sheetData>
    <row r="2" spans="2:10" s="22" customFormat="1" ht="21.75" customHeight="1" x14ac:dyDescent="0.2">
      <c r="B2" s="401" t="s">
        <v>339</v>
      </c>
      <c r="C2" s="402"/>
      <c r="D2" s="402"/>
      <c r="E2" s="403"/>
      <c r="F2" s="10"/>
      <c r="G2" s="10"/>
      <c r="H2" s="10"/>
      <c r="I2" s="10"/>
      <c r="J2" s="10"/>
    </row>
    <row r="3" spans="2:10" s="22" customFormat="1" ht="24" customHeight="1" x14ac:dyDescent="0.2">
      <c r="B3" s="405" t="s">
        <v>216</v>
      </c>
      <c r="C3" s="406"/>
      <c r="D3" s="406"/>
      <c r="E3" s="407"/>
      <c r="F3" s="10"/>
      <c r="G3" s="10"/>
      <c r="H3" s="10"/>
      <c r="I3" s="10"/>
      <c r="J3" s="10"/>
    </row>
    <row r="4" spans="2:10" s="22" customFormat="1" ht="41.25" customHeight="1" x14ac:dyDescent="0.2">
      <c r="B4" s="400" t="s">
        <v>338</v>
      </c>
      <c r="C4" s="400"/>
      <c r="D4" s="404" t="s">
        <v>502</v>
      </c>
      <c r="E4" s="300"/>
      <c r="F4" s="10"/>
      <c r="G4" s="10"/>
      <c r="H4" s="10"/>
      <c r="I4" s="10"/>
      <c r="J4" s="10"/>
    </row>
    <row r="5" spans="2:10" s="22" customFormat="1" ht="20.100000000000001" customHeight="1" x14ac:dyDescent="0.2">
      <c r="B5" s="400" t="s">
        <v>1</v>
      </c>
      <c r="C5" s="400"/>
      <c r="D5" s="301"/>
      <c r="E5" s="303"/>
      <c r="F5" s="10"/>
      <c r="G5" s="10"/>
      <c r="H5" s="10"/>
      <c r="I5" s="10"/>
      <c r="J5" s="10"/>
    </row>
    <row r="6" spans="2:10" s="22" customFormat="1" ht="9" customHeight="1" x14ac:dyDescent="0.2">
      <c r="B6" s="408"/>
      <c r="C6" s="408"/>
      <c r="D6" s="408"/>
      <c r="E6" s="408"/>
      <c r="F6" s="10"/>
      <c r="G6" s="10"/>
      <c r="H6" s="10"/>
      <c r="I6" s="10"/>
      <c r="J6" s="10"/>
    </row>
    <row r="7" spans="2:10" ht="15" customHeight="1" x14ac:dyDescent="0.2">
      <c r="B7" s="397" t="s">
        <v>37</v>
      </c>
      <c r="C7" s="397"/>
      <c r="D7" s="397"/>
      <c r="E7" s="99" t="s">
        <v>436</v>
      </c>
    </row>
    <row r="8" spans="2:10" x14ac:dyDescent="0.2">
      <c r="B8" s="94" t="s">
        <v>71</v>
      </c>
      <c r="C8" s="95" t="s">
        <v>38</v>
      </c>
      <c r="D8" s="95"/>
      <c r="E8" s="96">
        <v>0.2</v>
      </c>
    </row>
    <row r="9" spans="2:10" x14ac:dyDescent="0.2">
      <c r="B9" s="94" t="s">
        <v>72</v>
      </c>
      <c r="C9" s="95" t="s">
        <v>39</v>
      </c>
      <c r="D9" s="95"/>
      <c r="E9" s="96">
        <v>0.08</v>
      </c>
    </row>
    <row r="10" spans="2:10" x14ac:dyDescent="0.2">
      <c r="B10" s="94" t="s">
        <v>73</v>
      </c>
      <c r="C10" s="95" t="s">
        <v>40</v>
      </c>
      <c r="D10" s="95"/>
      <c r="E10" s="96">
        <v>1.4999999999999999E-2</v>
      </c>
    </row>
    <row r="11" spans="2:10" x14ac:dyDescent="0.2">
      <c r="B11" s="94" t="s">
        <v>74</v>
      </c>
      <c r="C11" s="95" t="s">
        <v>41</v>
      </c>
      <c r="D11" s="95"/>
      <c r="E11" s="96">
        <v>0.01</v>
      </c>
    </row>
    <row r="12" spans="2:10" x14ac:dyDescent="0.2">
      <c r="B12" s="94" t="s">
        <v>75</v>
      </c>
      <c r="C12" s="95" t="s">
        <v>42</v>
      </c>
      <c r="D12" s="95"/>
      <c r="E12" s="96">
        <v>6.0000000000000001E-3</v>
      </c>
    </row>
    <row r="13" spans="2:10" x14ac:dyDescent="0.2">
      <c r="B13" s="94" t="s">
        <v>76</v>
      </c>
      <c r="C13" s="95" t="s">
        <v>44</v>
      </c>
      <c r="D13" s="95"/>
      <c r="E13" s="96">
        <v>2E-3</v>
      </c>
    </row>
    <row r="14" spans="2:10" x14ac:dyDescent="0.2">
      <c r="B14" s="94" t="s">
        <v>77</v>
      </c>
      <c r="C14" s="95" t="s">
        <v>45</v>
      </c>
      <c r="D14" s="95"/>
      <c r="E14" s="96">
        <v>2.5000000000000001E-2</v>
      </c>
    </row>
    <row r="15" spans="2:10" x14ac:dyDescent="0.2">
      <c r="B15" s="94" t="s">
        <v>78</v>
      </c>
      <c r="C15" s="95" t="s">
        <v>46</v>
      </c>
      <c r="D15" s="95"/>
      <c r="E15" s="96">
        <v>0.03</v>
      </c>
    </row>
    <row r="16" spans="2:10" x14ac:dyDescent="0.2">
      <c r="B16" s="94" t="s">
        <v>79</v>
      </c>
      <c r="C16" s="95" t="s">
        <v>47</v>
      </c>
      <c r="D16" s="95"/>
      <c r="E16" s="96">
        <v>1.5E-3</v>
      </c>
    </row>
    <row r="17" spans="2:5" ht="15" customHeight="1" x14ac:dyDescent="0.2">
      <c r="B17" s="397" t="s">
        <v>48</v>
      </c>
      <c r="C17" s="397"/>
      <c r="D17" s="397"/>
      <c r="E17" s="97">
        <f>SUM(E8:E16)</f>
        <v>0.36950000000000011</v>
      </c>
    </row>
    <row r="18" spans="2:5" x14ac:dyDescent="0.2">
      <c r="B18" s="409" t="s">
        <v>49</v>
      </c>
      <c r="C18" s="409"/>
      <c r="D18" s="98"/>
      <c r="E18" s="99" t="s">
        <v>436</v>
      </c>
    </row>
    <row r="19" spans="2:5" x14ac:dyDescent="0.2">
      <c r="B19" s="94" t="s">
        <v>80</v>
      </c>
      <c r="C19" s="95" t="s">
        <v>50</v>
      </c>
      <c r="D19" s="95"/>
      <c r="E19" s="96">
        <v>0.18060000000000001</v>
      </c>
    </row>
    <row r="20" spans="2:5" x14ac:dyDescent="0.2">
      <c r="B20" s="94" t="s">
        <v>81</v>
      </c>
      <c r="C20" s="95" t="s">
        <v>51</v>
      </c>
      <c r="D20" s="95"/>
      <c r="E20" s="96">
        <v>4.7699999999999999E-2</v>
      </c>
    </row>
    <row r="21" spans="2:5" x14ac:dyDescent="0.2">
      <c r="B21" s="94" t="s">
        <v>82</v>
      </c>
      <c r="C21" s="95" t="s">
        <v>52</v>
      </c>
      <c r="D21" s="95"/>
      <c r="E21" s="96">
        <v>9.1000000000000004E-3</v>
      </c>
    </row>
    <row r="22" spans="2:5" x14ac:dyDescent="0.2">
      <c r="B22" s="94" t="s">
        <v>83</v>
      </c>
      <c r="C22" s="95" t="s">
        <v>53</v>
      </c>
      <c r="D22" s="95"/>
      <c r="E22" s="96">
        <v>8.0000000000000004E-4</v>
      </c>
    </row>
    <row r="23" spans="2:5" x14ac:dyDescent="0.2">
      <c r="B23" s="94" t="s">
        <v>84</v>
      </c>
      <c r="C23" s="95" t="s">
        <v>54</v>
      </c>
      <c r="D23" s="95"/>
      <c r="E23" s="96">
        <v>7.3000000000000001E-3</v>
      </c>
    </row>
    <row r="24" spans="2:5" x14ac:dyDescent="0.2">
      <c r="B24" s="94" t="s">
        <v>85</v>
      </c>
      <c r="C24" s="95" t="s">
        <v>55</v>
      </c>
      <c r="D24" s="95"/>
      <c r="E24" s="96">
        <v>0.10970000000000001</v>
      </c>
    </row>
    <row r="25" spans="2:5" x14ac:dyDescent="0.2">
      <c r="B25" s="94" t="s">
        <v>86</v>
      </c>
      <c r="C25" s="95" t="s">
        <v>56</v>
      </c>
      <c r="D25" s="95"/>
      <c r="E25" s="96">
        <v>1.6799999999999999E-2</v>
      </c>
    </row>
    <row r="26" spans="2:5" x14ac:dyDescent="0.2">
      <c r="B26" s="94" t="s">
        <v>87</v>
      </c>
      <c r="C26" s="95" t="s">
        <v>57</v>
      </c>
      <c r="D26" s="95"/>
      <c r="E26" s="96">
        <v>9.5100000000000004E-2</v>
      </c>
    </row>
    <row r="27" spans="2:5" x14ac:dyDescent="0.2">
      <c r="B27" s="94" t="s">
        <v>88</v>
      </c>
      <c r="C27" s="95" t="s">
        <v>58</v>
      </c>
      <c r="D27" s="95"/>
      <c r="E27" s="96">
        <v>2.9999999999999997E-4</v>
      </c>
    </row>
    <row r="28" spans="2:5" x14ac:dyDescent="0.2">
      <c r="B28" s="94" t="s">
        <v>89</v>
      </c>
      <c r="C28" s="95" t="s">
        <v>59</v>
      </c>
      <c r="D28" s="95"/>
      <c r="E28" s="96">
        <v>1.1999999999999999E-3</v>
      </c>
    </row>
    <row r="29" spans="2:5" ht="15" customHeight="1" x14ac:dyDescent="0.2">
      <c r="B29" s="397" t="s">
        <v>60</v>
      </c>
      <c r="C29" s="397"/>
      <c r="D29" s="397"/>
      <c r="E29" s="100">
        <f>SUM(E19:E28)</f>
        <v>0.46860000000000002</v>
      </c>
    </row>
    <row r="30" spans="2:5" x14ac:dyDescent="0.2">
      <c r="B30" s="398" t="s">
        <v>61</v>
      </c>
      <c r="C30" s="398"/>
      <c r="D30" s="101"/>
      <c r="E30" s="99" t="s">
        <v>436</v>
      </c>
    </row>
    <row r="31" spans="2:5" x14ac:dyDescent="0.2">
      <c r="B31" s="94" t="s">
        <v>90</v>
      </c>
      <c r="C31" s="95" t="s">
        <v>62</v>
      </c>
      <c r="D31" s="95"/>
      <c r="E31" s="102">
        <v>5.5399999999999998E-2</v>
      </c>
    </row>
    <row r="32" spans="2:5" x14ac:dyDescent="0.2">
      <c r="B32" s="94" t="s">
        <v>91</v>
      </c>
      <c r="C32" s="95" t="s">
        <v>63</v>
      </c>
      <c r="D32" s="95"/>
      <c r="E32" s="102">
        <v>3.73E-2</v>
      </c>
    </row>
    <row r="33" spans="2:5" x14ac:dyDescent="0.2">
      <c r="B33" s="94" t="s">
        <v>92</v>
      </c>
      <c r="C33" s="95" t="s">
        <v>341</v>
      </c>
      <c r="D33" s="95"/>
      <c r="E33" s="102">
        <v>4.65E-2</v>
      </c>
    </row>
    <row r="34" spans="2:5" x14ac:dyDescent="0.2">
      <c r="B34" s="94" t="s">
        <v>93</v>
      </c>
      <c r="C34" s="95" t="s">
        <v>342</v>
      </c>
      <c r="D34" s="95"/>
      <c r="E34" s="102">
        <v>4.7000000000000002E-3</v>
      </c>
    </row>
    <row r="35" spans="2:5" x14ac:dyDescent="0.2">
      <c r="B35" s="94" t="s">
        <v>94</v>
      </c>
      <c r="C35" s="95" t="s">
        <v>64</v>
      </c>
      <c r="D35" s="95"/>
      <c r="E35" s="102">
        <v>3.2000000000000002E-3</v>
      </c>
    </row>
    <row r="36" spans="2:5" x14ac:dyDescent="0.2">
      <c r="B36" s="94" t="s">
        <v>95</v>
      </c>
      <c r="C36" s="95" t="s">
        <v>65</v>
      </c>
      <c r="D36" s="95"/>
      <c r="E36" s="103" t="s">
        <v>43</v>
      </c>
    </row>
    <row r="37" spans="2:5" ht="15" customHeight="1" x14ac:dyDescent="0.2">
      <c r="B37" s="397" t="s">
        <v>66</v>
      </c>
      <c r="C37" s="397"/>
      <c r="D37" s="397"/>
      <c r="E37" s="100">
        <f>SUM(E31:E36)</f>
        <v>0.14710000000000001</v>
      </c>
    </row>
    <row r="38" spans="2:5" x14ac:dyDescent="0.2">
      <c r="B38" s="399" t="s">
        <v>67</v>
      </c>
      <c r="C38" s="399"/>
      <c r="D38" s="104"/>
      <c r="E38" s="99" t="s">
        <v>436</v>
      </c>
    </row>
    <row r="39" spans="2:5" x14ac:dyDescent="0.2">
      <c r="B39" s="94" t="s">
        <v>96</v>
      </c>
      <c r="C39" s="95" t="s">
        <v>68</v>
      </c>
      <c r="D39" s="95"/>
      <c r="E39" s="96">
        <v>0.1724</v>
      </c>
    </row>
    <row r="40" spans="2:5" ht="25.5" x14ac:dyDescent="0.2">
      <c r="B40" s="94" t="s">
        <v>97</v>
      </c>
      <c r="C40" s="105" t="s">
        <v>98</v>
      </c>
      <c r="D40" s="105"/>
      <c r="E40" s="96">
        <v>5.5999999999999999E-3</v>
      </c>
    </row>
    <row r="41" spans="2:5" ht="15" customHeight="1" x14ac:dyDescent="0.2">
      <c r="B41" s="397" t="s">
        <v>69</v>
      </c>
      <c r="C41" s="397"/>
      <c r="D41" s="397"/>
      <c r="E41" s="97">
        <f>SUM(E39:E40)</f>
        <v>0.17799999999999999</v>
      </c>
    </row>
    <row r="42" spans="2:5" ht="15" customHeight="1" x14ac:dyDescent="0.2">
      <c r="B42" s="397" t="s">
        <v>70</v>
      </c>
      <c r="C42" s="397"/>
      <c r="D42" s="397"/>
      <c r="E42" s="97">
        <f>E37+E29+E17+E41</f>
        <v>1.1632</v>
      </c>
    </row>
  </sheetData>
  <mergeCells count="15">
    <mergeCell ref="B29:D29"/>
    <mergeCell ref="B6:E6"/>
    <mergeCell ref="B7:D7"/>
    <mergeCell ref="B17:D17"/>
    <mergeCell ref="B18:C18"/>
    <mergeCell ref="B5:C5"/>
    <mergeCell ref="B4:C4"/>
    <mergeCell ref="B2:E2"/>
    <mergeCell ref="D4:E5"/>
    <mergeCell ref="B3:E3"/>
    <mergeCell ref="B42:D42"/>
    <mergeCell ref="B30:C30"/>
    <mergeCell ref="B37:D37"/>
    <mergeCell ref="B38:C38"/>
    <mergeCell ref="B41:D41"/>
  </mergeCells>
  <pageMargins left="0.511811024" right="0.511811024" top="0.78740157499999996" bottom="0.78740157499999996" header="0.31496062000000002" footer="0.31496062000000002"/>
  <pageSetup paperSize="9" scale="83" orientation="portrait" verticalDpi="300" r:id="rId1"/>
  <colBreaks count="1" manualBreakCount="1">
    <brk id="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2"/>
  <sheetViews>
    <sheetView view="pageBreakPreview" zoomScale="85" zoomScaleNormal="100" zoomScaleSheetLayoutView="85" workbookViewId="0">
      <pane ySplit="5" topLeftCell="A6" activePane="bottomLeft" state="frozenSplit"/>
      <selection activeCell="K1" sqref="A1:XFD13"/>
      <selection pane="bottomLeft" activeCell="J25" sqref="J25"/>
    </sheetView>
  </sheetViews>
  <sheetFormatPr defaultRowHeight="12.75" x14ac:dyDescent="0.2"/>
  <cols>
    <col min="1" max="1" width="12.42578125" style="10" customWidth="1"/>
    <col min="2" max="2" width="64.7109375" style="10" customWidth="1"/>
    <col min="3" max="4" width="17" style="85" customWidth="1"/>
    <col min="5" max="8" width="17" style="10" customWidth="1"/>
    <col min="9" max="9" width="15.140625" style="10" customWidth="1"/>
    <col min="10" max="10" width="13.28515625" style="10" customWidth="1"/>
    <col min="11" max="16384" width="9.140625" style="10"/>
  </cols>
  <sheetData>
    <row r="1" spans="1:10" ht="21" customHeight="1" x14ac:dyDescent="0.2">
      <c r="A1" s="294" t="s">
        <v>21</v>
      </c>
      <c r="B1" s="295"/>
      <c r="C1" s="298" t="s">
        <v>339</v>
      </c>
      <c r="D1" s="299"/>
      <c r="E1" s="299"/>
      <c r="F1" s="299"/>
      <c r="G1" s="299"/>
      <c r="H1" s="299"/>
      <c r="I1" s="299"/>
      <c r="J1" s="300"/>
    </row>
    <row r="2" spans="1:10" ht="12.75" customHeight="1" x14ac:dyDescent="0.2">
      <c r="A2" s="296"/>
      <c r="B2" s="297"/>
      <c r="C2" s="301"/>
      <c r="D2" s="302"/>
      <c r="E2" s="302"/>
      <c r="F2" s="302"/>
      <c r="G2" s="302"/>
      <c r="H2" s="302"/>
      <c r="I2" s="302"/>
      <c r="J2" s="303"/>
    </row>
    <row r="3" spans="1:10" ht="22.5" customHeight="1" x14ac:dyDescent="0.2">
      <c r="A3" s="139" t="s">
        <v>318</v>
      </c>
      <c r="B3" s="258" t="str">
        <f>'PLANILHA ORÇAMENTÁRIA'!B2:G2</f>
        <v>REFORMA PARCIAL DA COBERTURA DO HOSPITAL MATERNIDADE SAGRADO CORAÇÃO DE MARIA</v>
      </c>
      <c r="C3" s="259"/>
      <c r="D3" s="259"/>
      <c r="E3" s="259"/>
      <c r="F3" s="259"/>
      <c r="G3" s="260"/>
      <c r="H3" s="288" t="s">
        <v>501</v>
      </c>
      <c r="I3" s="289"/>
      <c r="J3" s="290"/>
    </row>
    <row r="4" spans="1:10" ht="24" customHeight="1" x14ac:dyDescent="0.2">
      <c r="A4" s="141" t="s">
        <v>319</v>
      </c>
      <c r="B4" s="261" t="s">
        <v>320</v>
      </c>
      <c r="C4" s="262"/>
      <c r="D4" s="262"/>
      <c r="E4" s="262"/>
      <c r="F4" s="262"/>
      <c r="G4" s="263"/>
      <c r="H4" s="291"/>
      <c r="I4" s="292"/>
      <c r="J4" s="293"/>
    </row>
    <row r="5" spans="1:10" ht="12.75" customHeight="1" x14ac:dyDescent="0.2">
      <c r="A5" s="285"/>
      <c r="B5" s="286"/>
      <c r="C5" s="286"/>
      <c r="D5" s="286"/>
      <c r="E5" s="286"/>
      <c r="F5" s="286"/>
      <c r="G5" s="286"/>
      <c r="H5" s="286"/>
      <c r="I5" s="286"/>
      <c r="J5" s="287"/>
    </row>
    <row r="6" spans="1:10" ht="24" customHeight="1" x14ac:dyDescent="0.2">
      <c r="A6" s="13" t="s">
        <v>2</v>
      </c>
      <c r="B6" s="13" t="s">
        <v>5</v>
      </c>
      <c r="C6" s="13" t="s">
        <v>6</v>
      </c>
      <c r="D6" s="19" t="s">
        <v>217</v>
      </c>
      <c r="E6" s="19" t="s">
        <v>22</v>
      </c>
      <c r="F6" s="19" t="s">
        <v>23</v>
      </c>
      <c r="G6" s="19" t="s">
        <v>24</v>
      </c>
      <c r="H6" s="19" t="s">
        <v>25</v>
      </c>
      <c r="I6" s="19" t="s">
        <v>26</v>
      </c>
      <c r="J6" s="20" t="s">
        <v>27</v>
      </c>
    </row>
    <row r="7" spans="1:10" x14ac:dyDescent="0.2">
      <c r="A7" s="8">
        <v>1</v>
      </c>
      <c r="B7" s="4" t="str">
        <f>'PLANILHA ORÇAMENTÁRIA'!D8</f>
        <v>INSTALAÇÃO DO CANTEIRO DE OBRAS</v>
      </c>
      <c r="C7" s="2"/>
      <c r="D7" s="2"/>
      <c r="E7" s="2"/>
      <c r="F7" s="3"/>
      <c r="G7" s="15"/>
      <c r="H7" s="5"/>
      <c r="I7" s="26"/>
      <c r="J7" s="26"/>
    </row>
    <row r="8" spans="1:10" ht="25.5" x14ac:dyDescent="0.2">
      <c r="A8" s="12" t="s">
        <v>28</v>
      </c>
      <c r="B8" s="79" t="str">
        <f>'PLANILHA ORÇAMENTÁRIA'!D9</f>
        <v>PLACA DE OBRA NAS DIMENSÕES DE 2,4x1,2 M</v>
      </c>
      <c r="C8" s="127" t="s">
        <v>336</v>
      </c>
      <c r="D8" s="89" t="s">
        <v>217</v>
      </c>
      <c r="E8" s="89" t="s">
        <v>22</v>
      </c>
      <c r="F8" s="89" t="s">
        <v>23</v>
      </c>
      <c r="G8" s="89" t="s">
        <v>24</v>
      </c>
      <c r="H8" s="89" t="s">
        <v>25</v>
      </c>
      <c r="I8" s="89" t="s">
        <v>26</v>
      </c>
      <c r="J8" s="90" t="s">
        <v>27</v>
      </c>
    </row>
    <row r="9" spans="1:10" x14ac:dyDescent="0.2">
      <c r="A9" s="12"/>
      <c r="B9" s="207"/>
      <c r="C9" s="127"/>
      <c r="D9" s="89"/>
      <c r="E9" s="89">
        <v>2.4</v>
      </c>
      <c r="F9" s="89"/>
      <c r="G9" s="89">
        <v>1.2</v>
      </c>
      <c r="H9" s="89"/>
      <c r="I9" s="89"/>
      <c r="J9" s="90">
        <f>E9*G9</f>
        <v>2.88</v>
      </c>
    </row>
    <row r="10" spans="1:10" x14ac:dyDescent="0.2">
      <c r="A10" s="13"/>
      <c r="B10" s="128"/>
      <c r="C10" s="6"/>
      <c r="D10" s="12"/>
      <c r="E10" s="6"/>
      <c r="F10" s="16"/>
      <c r="G10" s="81"/>
      <c r="H10" s="81"/>
      <c r="I10" s="87"/>
      <c r="J10" s="87"/>
    </row>
    <row r="11" spans="1:10" x14ac:dyDescent="0.2">
      <c r="A11" s="13"/>
      <c r="B11" s="80"/>
      <c r="C11" s="6"/>
      <c r="D11" s="12"/>
      <c r="E11" s="6"/>
      <c r="F11" s="16"/>
      <c r="G11" s="81"/>
      <c r="H11" s="81"/>
      <c r="I11" s="28" t="s">
        <v>101</v>
      </c>
      <c r="J11" s="88">
        <f>SUM(J9:J10)</f>
        <v>2.88</v>
      </c>
    </row>
    <row r="12" spans="1:10" x14ac:dyDescent="0.2">
      <c r="A12" s="13"/>
      <c r="B12" s="80"/>
      <c r="C12" s="6"/>
      <c r="D12" s="12"/>
      <c r="E12" s="6"/>
      <c r="F12" s="16"/>
      <c r="G12" s="81"/>
      <c r="H12" s="81"/>
      <c r="I12" s="217"/>
      <c r="J12" s="218"/>
    </row>
    <row r="13" spans="1:10" ht="25.5" x14ac:dyDescent="0.2">
      <c r="A13" s="12" t="s">
        <v>343</v>
      </c>
      <c r="B13" s="79" t="str">
        <f>'PLANILHA ORÇAMENTÁRIA'!D10</f>
        <v>ADMINISTRAÇÃO LOCAL</v>
      </c>
      <c r="C13" s="127" t="s">
        <v>107</v>
      </c>
      <c r="D13" s="89" t="s">
        <v>217</v>
      </c>
      <c r="E13" s="89" t="s">
        <v>22</v>
      </c>
      <c r="F13" s="89" t="s">
        <v>23</v>
      </c>
      <c r="G13" s="89" t="s">
        <v>24</v>
      </c>
      <c r="H13" s="89" t="s">
        <v>25</v>
      </c>
      <c r="I13" s="89" t="s">
        <v>26</v>
      </c>
      <c r="J13" s="90" t="s">
        <v>27</v>
      </c>
    </row>
    <row r="14" spans="1:10" x14ac:dyDescent="0.2">
      <c r="A14" s="12"/>
      <c r="B14" s="207"/>
      <c r="C14" s="127">
        <v>1</v>
      </c>
      <c r="D14" s="89"/>
      <c r="E14" s="89"/>
      <c r="F14" s="89"/>
      <c r="G14" s="89"/>
      <c r="H14" s="89"/>
      <c r="I14" s="89"/>
      <c r="J14" s="90">
        <f>C14</f>
        <v>1</v>
      </c>
    </row>
    <row r="15" spans="1:10" x14ac:dyDescent="0.2">
      <c r="A15" s="13"/>
      <c r="B15" s="128"/>
      <c r="C15" s="6"/>
      <c r="D15" s="12"/>
      <c r="E15" s="6"/>
      <c r="F15" s="16"/>
      <c r="G15" s="81"/>
      <c r="H15" s="81"/>
      <c r="I15" s="87"/>
      <c r="J15" s="87"/>
    </row>
    <row r="16" spans="1:10" x14ac:dyDescent="0.2">
      <c r="A16" s="13"/>
      <c r="B16" s="80"/>
      <c r="C16" s="6"/>
      <c r="D16" s="12"/>
      <c r="E16" s="6"/>
      <c r="F16" s="16"/>
      <c r="G16" s="81"/>
      <c r="H16" s="81"/>
      <c r="I16" s="28" t="s">
        <v>101</v>
      </c>
      <c r="J16" s="88">
        <f>SUM(J14:J15)</f>
        <v>1</v>
      </c>
    </row>
    <row r="17" spans="1:10" ht="49.5" customHeight="1" x14ac:dyDescent="0.2">
      <c r="A17" s="12" t="s">
        <v>344</v>
      </c>
      <c r="B17" s="79" t="str">
        <f>'PLANILHA ORÇAMENTÁRIA'!D11</f>
        <v>Barracão para almoxarifado área de 10.90m2, de chapa de compensado de 12mm e pontalete 8x8cm, piso
cimentado e cobertura de telhas de fibrocimento de 6mm, incl. ponto de luz, conf. projeto (1 utilização)</v>
      </c>
      <c r="C17" s="127" t="s">
        <v>336</v>
      </c>
      <c r="D17" s="89" t="s">
        <v>217</v>
      </c>
      <c r="E17" s="89" t="s">
        <v>22</v>
      </c>
      <c r="F17" s="89" t="s">
        <v>23</v>
      </c>
      <c r="G17" s="89" t="s">
        <v>24</v>
      </c>
      <c r="H17" s="89" t="s">
        <v>25</v>
      </c>
      <c r="I17" s="89" t="s">
        <v>26</v>
      </c>
      <c r="J17" s="90" t="s">
        <v>27</v>
      </c>
    </row>
    <row r="18" spans="1:10" x14ac:dyDescent="0.2">
      <c r="A18" s="12"/>
      <c r="B18" s="207"/>
      <c r="C18" s="127"/>
      <c r="D18" s="89"/>
      <c r="E18" s="89"/>
      <c r="F18" s="89"/>
      <c r="G18" s="89"/>
      <c r="H18" s="89">
        <v>10.9</v>
      </c>
      <c r="I18" s="89"/>
      <c r="J18" s="90">
        <f>H18</f>
        <v>10.9</v>
      </c>
    </row>
    <row r="19" spans="1:10" x14ac:dyDescent="0.2">
      <c r="A19" s="13"/>
      <c r="B19" s="207"/>
      <c r="C19" s="6"/>
      <c r="D19" s="87"/>
      <c r="E19" s="6"/>
      <c r="F19" s="16"/>
      <c r="G19" s="81"/>
      <c r="H19" s="81"/>
      <c r="I19" s="87"/>
      <c r="J19" s="87"/>
    </row>
    <row r="20" spans="1:10" x14ac:dyDescent="0.2">
      <c r="A20" s="13"/>
      <c r="B20" s="128"/>
      <c r="C20" s="6"/>
      <c r="D20" s="12"/>
      <c r="E20" s="6"/>
      <c r="F20" s="16"/>
      <c r="G20" s="81"/>
      <c r="H20" s="81"/>
      <c r="I20" s="87"/>
      <c r="J20" s="87"/>
    </row>
    <row r="21" spans="1:10" x14ac:dyDescent="0.2">
      <c r="A21" s="13"/>
      <c r="B21" s="80"/>
      <c r="C21" s="6"/>
      <c r="D21" s="12"/>
      <c r="E21" s="6"/>
      <c r="F21" s="16"/>
      <c r="G21" s="81"/>
      <c r="H21" s="81"/>
      <c r="I21" s="28" t="s">
        <v>101</v>
      </c>
      <c r="J21" s="88">
        <f>SUM(J18:J20)</f>
        <v>10.9</v>
      </c>
    </row>
    <row r="22" spans="1:10" x14ac:dyDescent="0.2">
      <c r="A22" s="13"/>
      <c r="B22" s="79"/>
      <c r="C22" s="6"/>
      <c r="D22" s="12"/>
      <c r="E22" s="6"/>
      <c r="F22" s="16"/>
      <c r="G22" s="17"/>
      <c r="H22" s="27"/>
      <c r="I22" s="12"/>
      <c r="J22" s="12"/>
    </row>
    <row r="23" spans="1:10" ht="58.5" customHeight="1" x14ac:dyDescent="0.2">
      <c r="A23" s="12" t="s">
        <v>451</v>
      </c>
      <c r="B23" s="79" t="str">
        <f>'PLANILHA ORÇAMENTÁRIA'!D12</f>
        <v>Unidade de sanitário e vestiário p/ até 20 func. área de 18.15m2, paredes de chapa compens. 12mm e pontalete 8x8cm, piso cimentado, cobert. telha fibroc. 6mm, incl. instalação de luz e cx. de inspeção, conf.projeto (1 utilização)</v>
      </c>
      <c r="C23" s="127" t="s">
        <v>107</v>
      </c>
      <c r="D23" s="89" t="s">
        <v>217</v>
      </c>
      <c r="E23" s="89" t="s">
        <v>22</v>
      </c>
      <c r="F23" s="89" t="s">
        <v>23</v>
      </c>
      <c r="G23" s="89" t="s">
        <v>24</v>
      </c>
      <c r="H23" s="89" t="s">
        <v>25</v>
      </c>
      <c r="I23" s="89" t="s">
        <v>26</v>
      </c>
      <c r="J23" s="90" t="s">
        <v>27</v>
      </c>
    </row>
    <row r="24" spans="1:10" x14ac:dyDescent="0.2">
      <c r="A24" s="13"/>
      <c r="B24" s="207"/>
      <c r="C24" s="12">
        <v>1</v>
      </c>
      <c r="D24" s="89"/>
      <c r="E24" s="89"/>
      <c r="F24" s="89"/>
      <c r="G24" s="89"/>
      <c r="H24" s="89"/>
      <c r="I24" s="89"/>
      <c r="J24" s="90">
        <f>C24</f>
        <v>1</v>
      </c>
    </row>
    <row r="25" spans="1:10" x14ac:dyDescent="0.2">
      <c r="A25" s="13"/>
      <c r="B25" s="207"/>
      <c r="C25" s="12"/>
      <c r="D25" s="89"/>
      <c r="E25" s="89"/>
      <c r="F25" s="89"/>
      <c r="G25" s="89"/>
      <c r="H25" s="89"/>
      <c r="I25" s="89"/>
      <c r="J25" s="90"/>
    </row>
    <row r="26" spans="1:10" x14ac:dyDescent="0.2">
      <c r="A26" s="13"/>
      <c r="B26" s="80"/>
      <c r="C26" s="6"/>
      <c r="D26" s="12"/>
      <c r="E26" s="82"/>
      <c r="F26" s="16"/>
      <c r="G26" s="81"/>
      <c r="H26" s="81"/>
      <c r="I26" s="28" t="s">
        <v>101</v>
      </c>
      <c r="J26" s="88">
        <f>SUM(J24:J25)</f>
        <v>1</v>
      </c>
    </row>
    <row r="27" spans="1:10" x14ac:dyDescent="0.2">
      <c r="A27" s="13"/>
      <c r="B27" s="79"/>
      <c r="C27" s="6"/>
      <c r="D27" s="12"/>
      <c r="E27" s="6"/>
      <c r="F27" s="16"/>
      <c r="G27" s="17"/>
      <c r="H27" s="27"/>
      <c r="I27" s="12"/>
      <c r="J27" s="12"/>
    </row>
    <row r="28" spans="1:10" ht="25.5" x14ac:dyDescent="0.2">
      <c r="A28" s="12" t="s">
        <v>553</v>
      </c>
      <c r="B28" s="79" t="str">
        <f>'PLANILHA ORÇAMENTÁRIA'!D13</f>
        <v xml:space="preserve"> TAPUME COM COMPENSADO DE MADEIRA. AF_03/2024  </v>
      </c>
      <c r="C28" s="127" t="s">
        <v>336</v>
      </c>
      <c r="D28" s="89" t="s">
        <v>217</v>
      </c>
      <c r="E28" s="89" t="s">
        <v>22</v>
      </c>
      <c r="F28" s="89" t="s">
        <v>23</v>
      </c>
      <c r="G28" s="89" t="s">
        <v>24</v>
      </c>
      <c r="H28" s="89" t="s">
        <v>25</v>
      </c>
      <c r="I28" s="89" t="s">
        <v>26</v>
      </c>
      <c r="J28" s="90" t="s">
        <v>27</v>
      </c>
    </row>
    <row r="29" spans="1:10" x14ac:dyDescent="0.2">
      <c r="A29" s="13"/>
      <c r="B29" s="207" t="s">
        <v>556</v>
      </c>
      <c r="C29" s="12"/>
      <c r="D29" s="89">
        <v>2</v>
      </c>
      <c r="E29" s="89">
        <v>3</v>
      </c>
      <c r="F29" s="89"/>
      <c r="G29" s="89"/>
      <c r="H29" s="89"/>
      <c r="I29" s="89"/>
      <c r="J29" s="90">
        <f>D29*E29</f>
        <v>6</v>
      </c>
    </row>
    <row r="30" spans="1:10" x14ac:dyDescent="0.2">
      <c r="A30" s="13"/>
      <c r="B30" s="210" t="s">
        <v>555</v>
      </c>
      <c r="C30" s="12"/>
      <c r="D30" s="89">
        <v>1</v>
      </c>
      <c r="E30" s="89">
        <v>25</v>
      </c>
      <c r="F30" s="89"/>
      <c r="G30" s="89"/>
      <c r="H30" s="89"/>
      <c r="I30" s="89"/>
      <c r="J30" s="90">
        <f>D30*E30</f>
        <v>25</v>
      </c>
    </row>
    <row r="31" spans="1:10" x14ac:dyDescent="0.2">
      <c r="A31" s="13"/>
      <c r="B31" s="250"/>
      <c r="C31" s="12"/>
      <c r="D31" s="89"/>
      <c r="E31" s="89"/>
      <c r="F31" s="89"/>
      <c r="G31" s="89"/>
      <c r="H31" s="89"/>
      <c r="I31" s="89"/>
      <c r="J31" s="90"/>
    </row>
    <row r="32" spans="1:10" x14ac:dyDescent="0.2">
      <c r="A32" s="13"/>
      <c r="C32" s="6"/>
      <c r="D32" s="12"/>
      <c r="E32" s="82"/>
      <c r="F32" s="16"/>
      <c r="G32" s="81"/>
      <c r="H32" s="81"/>
      <c r="I32" s="28" t="s">
        <v>101</v>
      </c>
      <c r="J32" s="88">
        <f>SUM(J29:J30)</f>
        <v>31</v>
      </c>
    </row>
    <row r="33" spans="1:10" x14ac:dyDescent="0.2">
      <c r="A33" s="13"/>
      <c r="B33" s="79"/>
      <c r="C33" s="6"/>
      <c r="D33" s="12"/>
      <c r="E33" s="6"/>
      <c r="F33" s="16"/>
      <c r="G33" s="17"/>
      <c r="H33" s="27"/>
      <c r="I33" s="12"/>
      <c r="J33" s="12"/>
    </row>
    <row r="34" spans="1:10" ht="25.5" x14ac:dyDescent="0.2">
      <c r="A34" s="12" t="s">
        <v>587</v>
      </c>
      <c r="B34" s="79" t="str">
        <f>'PLANILHA ORÇAMENTÁRIA'!D14</f>
        <v>RETIRADA PARCIAL E REINSTALAÇÃO DE SPDA EXISTENTE</v>
      </c>
      <c r="C34" s="127" t="s">
        <v>336</v>
      </c>
      <c r="D34" s="89" t="s">
        <v>217</v>
      </c>
      <c r="E34" s="89" t="s">
        <v>22</v>
      </c>
      <c r="F34" s="89" t="s">
        <v>23</v>
      </c>
      <c r="G34" s="89" t="s">
        <v>24</v>
      </c>
      <c r="H34" s="89" t="s">
        <v>25</v>
      </c>
      <c r="I34" s="89" t="s">
        <v>26</v>
      </c>
      <c r="J34" s="90" t="s">
        <v>27</v>
      </c>
    </row>
    <row r="35" spans="1:10" x14ac:dyDescent="0.2">
      <c r="A35" s="13"/>
      <c r="B35" s="207"/>
      <c r="C35" s="12"/>
      <c r="D35" s="89">
        <v>1</v>
      </c>
      <c r="E35" s="89"/>
      <c r="F35" s="89"/>
      <c r="G35" s="89"/>
      <c r="H35" s="89"/>
      <c r="I35" s="89"/>
      <c r="J35" s="90">
        <f>D35</f>
        <v>1</v>
      </c>
    </row>
    <row r="36" spans="1:10" x14ac:dyDescent="0.2">
      <c r="A36" s="13"/>
      <c r="B36" s="210"/>
      <c r="C36" s="12"/>
      <c r="D36" s="89"/>
      <c r="E36" s="89"/>
      <c r="F36" s="89"/>
      <c r="G36" s="89"/>
      <c r="H36" s="89"/>
      <c r="I36" s="89"/>
      <c r="J36" s="90">
        <f>D36*E36</f>
        <v>0</v>
      </c>
    </row>
    <row r="37" spans="1:10" x14ac:dyDescent="0.2">
      <c r="A37" s="13"/>
      <c r="B37" s="250"/>
      <c r="C37" s="12"/>
      <c r="D37" s="89"/>
      <c r="E37" s="89"/>
      <c r="F37" s="89"/>
      <c r="G37" s="89"/>
      <c r="H37" s="89"/>
      <c r="I37" s="89"/>
      <c r="J37" s="90"/>
    </row>
    <row r="38" spans="1:10" x14ac:dyDescent="0.2">
      <c r="A38" s="13"/>
      <c r="C38" s="6"/>
      <c r="D38" s="12"/>
      <c r="E38" s="82"/>
      <c r="F38" s="16"/>
      <c r="G38" s="81"/>
      <c r="H38" s="81"/>
      <c r="I38" s="28" t="s">
        <v>101</v>
      </c>
      <c r="J38" s="88">
        <f>SUM(J35:J36)</f>
        <v>1</v>
      </c>
    </row>
    <row r="39" spans="1:10" x14ac:dyDescent="0.2">
      <c r="A39" s="13"/>
      <c r="B39" s="79"/>
      <c r="C39" s="6"/>
      <c r="D39" s="12"/>
      <c r="E39" s="6"/>
      <c r="F39" s="16"/>
      <c r="G39" s="17"/>
      <c r="H39" s="27"/>
      <c r="I39" s="12"/>
      <c r="J39" s="12"/>
    </row>
    <row r="40" spans="1:10" x14ac:dyDescent="0.2">
      <c r="A40" s="8">
        <v>2</v>
      </c>
      <c r="B40" s="4" t="str">
        <f>'PLANILHA ORÇAMENTÁRIA'!D16</f>
        <v>SERVIÇOS PRELIMINARES</v>
      </c>
      <c r="C40" s="2"/>
      <c r="D40" s="2"/>
      <c r="E40" s="2"/>
      <c r="F40" s="3"/>
      <c r="G40" s="15"/>
      <c r="H40" s="5"/>
      <c r="I40" s="26"/>
      <c r="J40" s="26"/>
    </row>
    <row r="41" spans="1:10" ht="38.25" x14ac:dyDescent="0.2">
      <c r="A41" s="12" t="s">
        <v>346</v>
      </c>
      <c r="B41" s="79" t="str">
        <f>'PLANILHA ORÇAMENTÁRIA'!D17</f>
        <v>REMOÇÃO DE TELHAS DE FIBROCIMENTO, METÁLICA E CERÂMICA, DE FORMA MECANIZADA, COM USO DE GUINDASTE, SEM REAPROVEITAMENTO. AF_09/2023</v>
      </c>
      <c r="C41" s="127" t="s">
        <v>336</v>
      </c>
      <c r="D41" s="89" t="s">
        <v>217</v>
      </c>
      <c r="E41" s="89" t="s">
        <v>22</v>
      </c>
      <c r="F41" s="89" t="s">
        <v>23</v>
      </c>
      <c r="G41" s="89" t="s">
        <v>24</v>
      </c>
      <c r="H41" s="89" t="s">
        <v>25</v>
      </c>
      <c r="I41" s="89" t="s">
        <v>26</v>
      </c>
      <c r="J41" s="90" t="s">
        <v>27</v>
      </c>
    </row>
    <row r="42" spans="1:10" x14ac:dyDescent="0.2">
      <c r="A42" s="13"/>
      <c r="B42" s="207" t="s">
        <v>439</v>
      </c>
      <c r="C42" s="12"/>
      <c r="D42" s="89"/>
      <c r="E42" s="89">
        <v>23.25</v>
      </c>
      <c r="F42" s="89">
        <v>9.3699999999999992</v>
      </c>
      <c r="G42" s="89"/>
      <c r="H42" s="89">
        <f>E42*F42</f>
        <v>217.85249999999999</v>
      </c>
      <c r="I42" s="89"/>
      <c r="J42" s="90">
        <f>H42</f>
        <v>217.85249999999999</v>
      </c>
    </row>
    <row r="43" spans="1:10" x14ac:dyDescent="0.2">
      <c r="A43" s="13"/>
      <c r="B43" s="129"/>
      <c r="C43" s="12"/>
      <c r="D43" s="89"/>
      <c r="E43" s="89"/>
      <c r="F43" s="89"/>
      <c r="G43" s="89"/>
      <c r="H43" s="89"/>
      <c r="I43" s="89"/>
      <c r="J43" s="90"/>
    </row>
    <row r="44" spans="1:10" x14ac:dyDescent="0.2">
      <c r="A44" s="13"/>
      <c r="B44" s="208" t="s">
        <v>443</v>
      </c>
      <c r="C44" s="12"/>
      <c r="D44" s="89"/>
      <c r="E44" s="89">
        <v>15.52</v>
      </c>
      <c r="F44" s="89">
        <v>11.84</v>
      </c>
      <c r="G44" s="89"/>
      <c r="H44" s="89">
        <f>E44*F44</f>
        <v>183.7568</v>
      </c>
      <c r="I44" s="89"/>
      <c r="J44" s="90">
        <f t="shared" ref="J44" si="0">H44</f>
        <v>183.7568</v>
      </c>
    </row>
    <row r="45" spans="1:10" x14ac:dyDescent="0.2">
      <c r="A45" s="13"/>
      <c r="B45" s="208" t="s">
        <v>443</v>
      </c>
      <c r="C45" s="12"/>
      <c r="D45" s="89"/>
      <c r="E45" s="89">
        <v>4.8600000000000003</v>
      </c>
      <c r="F45" s="89">
        <v>3.85</v>
      </c>
      <c r="G45" s="89"/>
      <c r="H45" s="89">
        <f>E45*F45</f>
        <v>18.711000000000002</v>
      </c>
      <c r="I45" s="89"/>
      <c r="J45" s="90">
        <f t="shared" ref="J45" si="1">H45</f>
        <v>18.711000000000002</v>
      </c>
    </row>
    <row r="46" spans="1:10" x14ac:dyDescent="0.2">
      <c r="A46" s="13"/>
      <c r="B46" s="129"/>
      <c r="C46" s="12"/>
      <c r="D46" s="89"/>
      <c r="E46" s="89"/>
      <c r="F46" s="89"/>
      <c r="G46" s="89"/>
      <c r="H46" s="89"/>
      <c r="I46" s="89"/>
      <c r="J46" s="90"/>
    </row>
    <row r="47" spans="1:10" x14ac:dyDescent="0.2">
      <c r="A47" s="13"/>
      <c r="B47" s="213" t="s">
        <v>452</v>
      </c>
      <c r="C47" s="6"/>
      <c r="D47" s="12"/>
      <c r="E47" s="82"/>
      <c r="F47" s="16"/>
      <c r="G47" s="81"/>
      <c r="H47" s="81"/>
      <c r="I47" s="28" t="s">
        <v>101</v>
      </c>
      <c r="J47" s="88">
        <f>SUM(J42:J45)</f>
        <v>420.32029999999997</v>
      </c>
    </row>
    <row r="48" spans="1:10" x14ac:dyDescent="0.2">
      <c r="A48" s="13"/>
      <c r="B48" s="79"/>
      <c r="C48" s="6"/>
      <c r="D48" s="12"/>
      <c r="E48" s="6"/>
      <c r="F48" s="16"/>
      <c r="G48" s="17"/>
      <c r="H48" s="27"/>
      <c r="I48" s="12"/>
      <c r="J48" s="12"/>
    </row>
    <row r="49" spans="1:10" ht="25.5" x14ac:dyDescent="0.2">
      <c r="A49" s="12" t="s">
        <v>348</v>
      </c>
      <c r="B49" s="79" t="str">
        <f>'PLANILHA ORÇAMENTÁRIA'!D18</f>
        <v>REMOÇÃO DE TRAMA DE MADEIRA PARA COBERTURA, DE FORMA MANUAL, SEM REAPROVEITAMENTO. AF_09/2023</v>
      </c>
      <c r="C49" s="127" t="s">
        <v>336</v>
      </c>
      <c r="D49" s="89" t="s">
        <v>217</v>
      </c>
      <c r="E49" s="89" t="s">
        <v>22</v>
      </c>
      <c r="F49" s="89" t="s">
        <v>23</v>
      </c>
      <c r="G49" s="89" t="s">
        <v>24</v>
      </c>
      <c r="H49" s="89" t="s">
        <v>25</v>
      </c>
      <c r="I49" s="89" t="s">
        <v>26</v>
      </c>
      <c r="J49" s="90" t="s">
        <v>27</v>
      </c>
    </row>
    <row r="50" spans="1:10" x14ac:dyDescent="0.2">
      <c r="A50" s="13"/>
      <c r="B50" s="207" t="s">
        <v>439</v>
      </c>
      <c r="C50" s="12"/>
      <c r="D50" s="89"/>
      <c r="E50" s="89">
        <v>23.25</v>
      </c>
      <c r="F50" s="89">
        <v>9.3699999999999992</v>
      </c>
      <c r="G50" s="89"/>
      <c r="H50" s="89">
        <f>E50*F50</f>
        <v>217.85249999999999</v>
      </c>
      <c r="I50" s="89"/>
      <c r="J50" s="90">
        <f>H50</f>
        <v>217.85249999999999</v>
      </c>
    </row>
    <row r="51" spans="1:10" x14ac:dyDescent="0.2">
      <c r="A51" s="13"/>
      <c r="B51" s="129"/>
      <c r="C51" s="12"/>
      <c r="D51" s="89"/>
      <c r="E51" s="89"/>
      <c r="F51" s="89"/>
      <c r="G51" s="89"/>
      <c r="H51" s="89"/>
      <c r="I51" s="89"/>
      <c r="J51" s="90"/>
    </row>
    <row r="52" spans="1:10" x14ac:dyDescent="0.2">
      <c r="A52" s="13"/>
      <c r="B52" s="208" t="s">
        <v>443</v>
      </c>
      <c r="C52" s="12"/>
      <c r="D52" s="89"/>
      <c r="E52" s="89">
        <v>15.52</v>
      </c>
      <c r="F52" s="89">
        <v>11.84</v>
      </c>
      <c r="G52" s="89"/>
      <c r="H52" s="89">
        <f>E52*F52</f>
        <v>183.7568</v>
      </c>
      <c r="I52" s="89"/>
      <c r="J52" s="90">
        <f t="shared" ref="J52:J53" si="2">H52</f>
        <v>183.7568</v>
      </c>
    </row>
    <row r="53" spans="1:10" x14ac:dyDescent="0.2">
      <c r="A53" s="13"/>
      <c r="B53" s="208" t="s">
        <v>443</v>
      </c>
      <c r="C53" s="12"/>
      <c r="D53" s="89"/>
      <c r="E53" s="89">
        <v>4.8600000000000003</v>
      </c>
      <c r="F53" s="89">
        <v>3.85</v>
      </c>
      <c r="G53" s="89"/>
      <c r="H53" s="89">
        <f>E53*F53</f>
        <v>18.711000000000002</v>
      </c>
      <c r="I53" s="89"/>
      <c r="J53" s="90">
        <f t="shared" si="2"/>
        <v>18.711000000000002</v>
      </c>
    </row>
    <row r="54" spans="1:10" x14ac:dyDescent="0.2">
      <c r="A54" s="13"/>
      <c r="B54" s="208"/>
      <c r="C54" s="12"/>
      <c r="D54" s="89"/>
      <c r="E54" s="89"/>
      <c r="F54" s="89"/>
      <c r="G54" s="89"/>
      <c r="H54" s="89"/>
      <c r="I54" s="89"/>
      <c r="J54" s="90"/>
    </row>
    <row r="55" spans="1:10" ht="14.25" customHeight="1" x14ac:dyDescent="0.2">
      <c r="A55" s="13"/>
      <c r="B55" s="213" t="s">
        <v>452</v>
      </c>
      <c r="C55" s="6"/>
      <c r="D55" s="12"/>
      <c r="E55" s="82"/>
      <c r="F55" s="16"/>
      <c r="G55" s="81"/>
      <c r="H55" s="81"/>
      <c r="I55" s="28" t="s">
        <v>101</v>
      </c>
      <c r="J55" s="88">
        <f>SUM(J50:J53)</f>
        <v>420.32029999999997</v>
      </c>
    </row>
    <row r="56" spans="1:10" x14ac:dyDescent="0.2">
      <c r="A56" s="13"/>
      <c r="B56" s="79"/>
      <c r="C56" s="6"/>
      <c r="D56" s="12"/>
      <c r="E56" s="6"/>
      <c r="F56" s="16"/>
      <c r="G56" s="17"/>
      <c r="H56" s="27"/>
      <c r="I56" s="12"/>
      <c r="J56" s="12"/>
    </row>
    <row r="57" spans="1:10" ht="25.5" x14ac:dyDescent="0.2">
      <c r="A57" s="12" t="s">
        <v>349</v>
      </c>
      <c r="B57" s="79" t="str">
        <f>'PLANILHA ORÇAMENTÁRIA'!D19</f>
        <v>REMOÇÃO DE CALHA METÁLICA OU PVC, INCLUSIVE SUPORTE</v>
      </c>
      <c r="C57" s="127" t="s">
        <v>303</v>
      </c>
      <c r="D57" s="89" t="s">
        <v>217</v>
      </c>
      <c r="E57" s="89" t="s">
        <v>22</v>
      </c>
      <c r="F57" s="89" t="s">
        <v>23</v>
      </c>
      <c r="G57" s="89" t="s">
        <v>24</v>
      </c>
      <c r="H57" s="89" t="s">
        <v>25</v>
      </c>
      <c r="I57" s="89" t="s">
        <v>26</v>
      </c>
      <c r="J57" s="90" t="s">
        <v>27</v>
      </c>
    </row>
    <row r="58" spans="1:10" x14ac:dyDescent="0.2">
      <c r="A58" s="13"/>
      <c r="B58" s="207" t="s">
        <v>439</v>
      </c>
      <c r="C58" s="12"/>
      <c r="D58" s="89"/>
      <c r="E58" s="89">
        <v>23.25</v>
      </c>
      <c r="F58" s="89"/>
      <c r="G58" s="89"/>
      <c r="H58" s="89"/>
      <c r="I58" s="89"/>
      <c r="J58" s="90">
        <f>E58</f>
        <v>23.25</v>
      </c>
    </row>
    <row r="59" spans="1:10" x14ac:dyDescent="0.2">
      <c r="A59" s="13"/>
      <c r="B59" s="129"/>
      <c r="C59" s="12"/>
      <c r="D59" s="89"/>
      <c r="E59" s="89"/>
      <c r="F59" s="89"/>
      <c r="G59" s="89"/>
      <c r="H59" s="89"/>
      <c r="I59" s="89"/>
      <c r="J59" s="90"/>
    </row>
    <row r="60" spans="1:10" x14ac:dyDescent="0.2">
      <c r="A60" s="13"/>
      <c r="B60" s="208" t="s">
        <v>443</v>
      </c>
      <c r="C60" s="12"/>
      <c r="D60" s="89"/>
      <c r="E60" s="89">
        <v>15.52</v>
      </c>
      <c r="F60" s="89"/>
      <c r="G60" s="89"/>
      <c r="H60" s="89"/>
      <c r="I60" s="89"/>
      <c r="J60" s="90">
        <f t="shared" ref="J60:J61" si="3">E60</f>
        <v>15.52</v>
      </c>
    </row>
    <row r="61" spans="1:10" x14ac:dyDescent="0.2">
      <c r="A61" s="13"/>
      <c r="B61" s="208" t="s">
        <v>443</v>
      </c>
      <c r="C61" s="12"/>
      <c r="D61" s="89"/>
      <c r="E61" s="89">
        <v>4.8600000000000003</v>
      </c>
      <c r="F61" s="89"/>
      <c r="G61" s="89"/>
      <c r="H61" s="89"/>
      <c r="I61" s="89"/>
      <c r="J61" s="90">
        <f t="shared" si="3"/>
        <v>4.8600000000000003</v>
      </c>
    </row>
    <row r="62" spans="1:10" x14ac:dyDescent="0.2">
      <c r="A62" s="13"/>
      <c r="B62" s="208"/>
      <c r="C62" s="12"/>
      <c r="D62" s="89"/>
      <c r="E62" s="89"/>
      <c r="F62" s="89"/>
      <c r="G62" s="89"/>
      <c r="H62" s="89"/>
      <c r="I62" s="89"/>
      <c r="J62" s="90"/>
    </row>
    <row r="63" spans="1:10" x14ac:dyDescent="0.2">
      <c r="A63" s="13"/>
      <c r="B63" s="213" t="s">
        <v>452</v>
      </c>
      <c r="C63" s="6"/>
      <c r="D63" s="12"/>
      <c r="E63" s="82"/>
      <c r="F63" s="16"/>
      <c r="G63" s="81"/>
      <c r="H63" s="81"/>
      <c r="I63" s="28" t="s">
        <v>101</v>
      </c>
      <c r="J63" s="88">
        <f>SUM(J58:J61)</f>
        <v>43.629999999999995</v>
      </c>
    </row>
    <row r="64" spans="1:10" x14ac:dyDescent="0.2">
      <c r="A64" s="13"/>
      <c r="B64" s="79"/>
      <c r="C64" s="6"/>
      <c r="D64" s="12"/>
      <c r="E64" s="6"/>
      <c r="F64" s="16"/>
      <c r="G64" s="17"/>
      <c r="H64" s="27"/>
      <c r="I64" s="12"/>
      <c r="J64" s="12"/>
    </row>
    <row r="65" spans="1:10" ht="25.5" x14ac:dyDescent="0.2">
      <c r="A65" s="12" t="s">
        <v>350</v>
      </c>
      <c r="B65" s="79" t="str">
        <f>'PLANILHA ORÇAMENTÁRIA'!D20</f>
        <v>DEMOLIÇÃO DE ALVENARIA DE BLOCO FURADO, DE FORMA MANUAL, SEM REAPROVEITAMENTO. AF_09/2023</v>
      </c>
      <c r="C65" s="127" t="s">
        <v>336</v>
      </c>
      <c r="D65" s="89" t="s">
        <v>217</v>
      </c>
      <c r="E65" s="89" t="s">
        <v>22</v>
      </c>
      <c r="F65" s="89" t="s">
        <v>23</v>
      </c>
      <c r="G65" s="89" t="s">
        <v>24</v>
      </c>
      <c r="H65" s="89" t="s">
        <v>25</v>
      </c>
      <c r="I65" s="89" t="s">
        <v>26</v>
      </c>
      <c r="J65" s="90" t="s">
        <v>27</v>
      </c>
    </row>
    <row r="66" spans="1:10" x14ac:dyDescent="0.2">
      <c r="A66" s="12"/>
      <c r="B66" s="207" t="s">
        <v>439</v>
      </c>
      <c r="C66" s="12"/>
      <c r="D66" s="89"/>
      <c r="E66" s="89">
        <v>23.25</v>
      </c>
      <c r="F66" s="89"/>
      <c r="G66" s="89">
        <v>1.2</v>
      </c>
      <c r="H66" s="89">
        <f>E66*G66</f>
        <v>27.9</v>
      </c>
      <c r="I66" s="89"/>
      <c r="J66" s="90">
        <f>H66</f>
        <v>27.9</v>
      </c>
    </row>
    <row r="67" spans="1:10" x14ac:dyDescent="0.2">
      <c r="A67" s="12"/>
      <c r="B67" s="129"/>
      <c r="C67" s="12"/>
      <c r="D67" s="89"/>
      <c r="E67" s="89"/>
      <c r="F67" s="89"/>
      <c r="G67" s="89"/>
      <c r="H67" s="89"/>
      <c r="I67" s="89"/>
      <c r="J67" s="90"/>
    </row>
    <row r="68" spans="1:10" x14ac:dyDescent="0.2">
      <c r="A68" s="12"/>
      <c r="B68" s="208" t="s">
        <v>443</v>
      </c>
      <c r="C68" s="12"/>
      <c r="D68" s="89"/>
      <c r="E68" s="89">
        <v>25.37</v>
      </c>
      <c r="F68" s="89"/>
      <c r="G68" s="89">
        <v>1.2</v>
      </c>
      <c r="H68" s="89">
        <f t="shared" ref="H68:H71" si="4">E68*G68</f>
        <v>30.443999999999999</v>
      </c>
      <c r="I68" s="89"/>
      <c r="J68" s="90">
        <f t="shared" ref="J68:J71" si="5">H68</f>
        <v>30.443999999999999</v>
      </c>
    </row>
    <row r="69" spans="1:10" x14ac:dyDescent="0.2">
      <c r="A69" s="12"/>
      <c r="B69" s="208"/>
      <c r="C69" s="12"/>
      <c r="D69" s="89"/>
      <c r="E69" s="89">
        <v>11.84</v>
      </c>
      <c r="F69" s="89"/>
      <c r="G69" s="89">
        <v>1.2</v>
      </c>
      <c r="H69" s="89">
        <f t="shared" si="4"/>
        <v>14.208</v>
      </c>
      <c r="I69" s="89"/>
      <c r="J69" s="90">
        <f t="shared" si="5"/>
        <v>14.208</v>
      </c>
    </row>
    <row r="70" spans="1:10" x14ac:dyDescent="0.2">
      <c r="A70" s="12"/>
      <c r="B70" s="208"/>
      <c r="C70" s="12"/>
      <c r="D70" s="89"/>
      <c r="E70" s="89">
        <v>3.85</v>
      </c>
      <c r="F70" s="89"/>
      <c r="G70" s="89">
        <v>0.3</v>
      </c>
      <c r="H70" s="89">
        <f t="shared" si="4"/>
        <v>1.155</v>
      </c>
      <c r="I70" s="89"/>
      <c r="J70" s="90">
        <f t="shared" si="5"/>
        <v>1.155</v>
      </c>
    </row>
    <row r="71" spans="1:10" x14ac:dyDescent="0.2">
      <c r="A71" s="13"/>
      <c r="B71" s="208"/>
      <c r="C71" s="12"/>
      <c r="D71" s="89"/>
      <c r="E71" s="89">
        <v>4.8600000000000003</v>
      </c>
      <c r="F71" s="89"/>
      <c r="G71" s="89">
        <v>0.3</v>
      </c>
      <c r="H71" s="89">
        <f t="shared" si="4"/>
        <v>1.458</v>
      </c>
      <c r="I71" s="89"/>
      <c r="J71" s="90">
        <f t="shared" si="5"/>
        <v>1.458</v>
      </c>
    </row>
    <row r="72" spans="1:10" x14ac:dyDescent="0.2">
      <c r="A72" s="13"/>
      <c r="B72" s="79"/>
      <c r="C72" s="12"/>
      <c r="D72" s="89"/>
      <c r="E72" s="89"/>
      <c r="F72" s="89"/>
      <c r="G72" s="89"/>
      <c r="H72" s="89"/>
      <c r="I72" s="89"/>
      <c r="J72" s="90"/>
    </row>
    <row r="73" spans="1:10" x14ac:dyDescent="0.2">
      <c r="A73" s="13"/>
      <c r="B73" s="213" t="s">
        <v>452</v>
      </c>
      <c r="C73" s="6"/>
      <c r="D73" s="12"/>
      <c r="E73" s="82"/>
      <c r="F73" s="16"/>
      <c r="G73" s="81"/>
      <c r="H73" s="81"/>
      <c r="I73" s="28" t="s">
        <v>101</v>
      </c>
      <c r="J73" s="88">
        <f>SUM(J66:J72)</f>
        <v>75.164999999999992</v>
      </c>
    </row>
    <row r="74" spans="1:10" x14ac:dyDescent="0.2">
      <c r="A74" s="13"/>
      <c r="B74" s="79"/>
      <c r="C74" s="6"/>
      <c r="D74" s="12"/>
      <c r="E74" s="6"/>
      <c r="F74" s="16"/>
      <c r="G74" s="17"/>
      <c r="H74" s="27"/>
      <c r="I74" s="12"/>
      <c r="J74" s="12"/>
    </row>
    <row r="75" spans="1:10" x14ac:dyDescent="0.2">
      <c r="A75" s="13"/>
      <c r="B75" s="79"/>
      <c r="C75" s="6"/>
      <c r="D75" s="12"/>
      <c r="E75" s="6"/>
      <c r="F75" s="16"/>
      <c r="G75" s="17"/>
      <c r="H75" s="27"/>
      <c r="I75" s="12"/>
      <c r="J75" s="12"/>
    </row>
    <row r="76" spans="1:10" ht="25.5" x14ac:dyDescent="0.2">
      <c r="A76" s="12" t="s">
        <v>472</v>
      </c>
      <c r="B76" s="79" t="str">
        <f>'PLANILHA ORÇAMENTÁRIA'!D21</f>
        <v>RETIDADA DE RESERVATÓRIO DE ÁGUA DE 10.000 A 20.000 LITROS INCLUSIVE TUBULAÇÃO DE LIGAÇÃO</v>
      </c>
      <c r="C76" s="127" t="s">
        <v>107</v>
      </c>
      <c r="D76" s="89" t="s">
        <v>217</v>
      </c>
      <c r="E76" s="89" t="s">
        <v>22</v>
      </c>
      <c r="F76" s="89" t="s">
        <v>23</v>
      </c>
      <c r="G76" s="89" t="s">
        <v>24</v>
      </c>
      <c r="H76" s="89" t="s">
        <v>25</v>
      </c>
      <c r="I76" s="89" t="s">
        <v>26</v>
      </c>
      <c r="J76" s="90" t="s">
        <v>27</v>
      </c>
    </row>
    <row r="77" spans="1:10" x14ac:dyDescent="0.2">
      <c r="A77" s="13"/>
      <c r="B77" s="208" t="s">
        <v>443</v>
      </c>
      <c r="C77" s="6">
        <v>1</v>
      </c>
      <c r="D77" s="12"/>
      <c r="E77" s="6"/>
      <c r="F77" s="16"/>
      <c r="G77" s="17"/>
      <c r="H77" s="27"/>
      <c r="I77" s="12"/>
      <c r="J77" s="12">
        <f>C77</f>
        <v>1</v>
      </c>
    </row>
    <row r="78" spans="1:10" x14ac:dyDescent="0.2">
      <c r="A78" s="13"/>
      <c r="B78" s="79"/>
      <c r="C78" s="6"/>
      <c r="D78" s="12"/>
      <c r="E78" s="6"/>
      <c r="F78" s="16"/>
      <c r="G78" s="17"/>
      <c r="H78" s="27"/>
      <c r="I78" s="28" t="s">
        <v>101</v>
      </c>
      <c r="J78" s="88">
        <f>J77</f>
        <v>1</v>
      </c>
    </row>
    <row r="79" spans="1:10" x14ac:dyDescent="0.2">
      <c r="A79" s="13"/>
      <c r="B79" s="79"/>
      <c r="C79" s="6"/>
      <c r="D79" s="12"/>
      <c r="E79" s="6"/>
      <c r="F79" s="16"/>
      <c r="G79" s="17"/>
      <c r="H79" s="27"/>
      <c r="I79" s="12"/>
      <c r="J79" s="12"/>
    </row>
    <row r="80" spans="1:10" x14ac:dyDescent="0.2">
      <c r="A80" s="8">
        <v>3</v>
      </c>
      <c r="B80" s="4" t="str">
        <f>'PLANILHA ORÇAMENTÁRIA'!D23</f>
        <v>TRANSPORTES</v>
      </c>
      <c r="C80" s="2"/>
      <c r="D80" s="2"/>
      <c r="E80" s="2"/>
      <c r="F80" s="3"/>
      <c r="G80" s="15"/>
      <c r="H80" s="5"/>
      <c r="I80" s="26"/>
      <c r="J80" s="26"/>
    </row>
    <row r="81" spans="1:10" ht="48.75" customHeight="1" x14ac:dyDescent="0.2">
      <c r="A81" s="12" t="s">
        <v>29</v>
      </c>
      <c r="B81" s="79" t="str">
        <f>'PLANILHA ORÇAMENTÁRIA'!D24</f>
        <v>ÍNDICE DE PREÇO PARA REMOÇÃO DE ENTULHO DECORRENTE DA EXECUÇÃO DE OBRAS (CLASSE A CONAMA - NBR 10.004 - CLASSE II-B), INCLUINDO ALUGUEL DA CAÇAMBA, CARGA, TRANSPORTE E DESCARGA EM ÁREA LICENCIADA</v>
      </c>
      <c r="C81" s="127" t="s">
        <v>337</v>
      </c>
      <c r="D81" s="89" t="s">
        <v>217</v>
      </c>
      <c r="E81" s="89" t="s">
        <v>22</v>
      </c>
      <c r="F81" s="89" t="s">
        <v>23</v>
      </c>
      <c r="G81" s="89" t="s">
        <v>24</v>
      </c>
      <c r="H81" s="89" t="s">
        <v>25</v>
      </c>
      <c r="I81" s="89" t="s">
        <v>26</v>
      </c>
      <c r="J81" s="90" t="s">
        <v>27</v>
      </c>
    </row>
    <row r="82" spans="1:10" ht="38.25" x14ac:dyDescent="0.2">
      <c r="A82" s="13"/>
      <c r="B82" s="207" t="str">
        <f>B41</f>
        <v>REMOÇÃO DE TELHAS DE FIBROCIMENTO, METÁLICA E CERÂMICA, DE FORMA MECANIZADA, COM USO DE GUINDASTE, SEM REAPROVEITAMENTO. AF_09/2023</v>
      </c>
      <c r="C82" s="12"/>
      <c r="D82" s="89"/>
      <c r="E82" s="89"/>
      <c r="F82" s="89"/>
      <c r="G82" s="89"/>
      <c r="H82" s="89">
        <f>J47</f>
        <v>420.32029999999997</v>
      </c>
      <c r="I82" s="89">
        <f>H82*0.05</f>
        <v>21.016014999999999</v>
      </c>
      <c r="J82" s="90">
        <f>I82</f>
        <v>21.016014999999999</v>
      </c>
    </row>
    <row r="83" spans="1:10" ht="25.5" x14ac:dyDescent="0.2">
      <c r="A83" s="13"/>
      <c r="B83" s="207" t="str">
        <f>B49</f>
        <v>REMOÇÃO DE TRAMA DE MADEIRA PARA COBERTURA, DE FORMA MANUAL, SEM REAPROVEITAMENTO. AF_09/2023</v>
      </c>
      <c r="C83" s="12"/>
      <c r="D83" s="89"/>
      <c r="E83" s="89"/>
      <c r="F83" s="89"/>
      <c r="G83" s="89"/>
      <c r="H83" s="89">
        <f>J55</f>
        <v>420.32029999999997</v>
      </c>
      <c r="I83" s="89">
        <f>H83*0.05</f>
        <v>21.016014999999999</v>
      </c>
      <c r="J83" s="90">
        <f t="shared" ref="J83:J85" si="6">I83</f>
        <v>21.016014999999999</v>
      </c>
    </row>
    <row r="84" spans="1:10" x14ac:dyDescent="0.2">
      <c r="A84" s="13"/>
      <c r="B84" s="207" t="str">
        <f>B57</f>
        <v>REMOÇÃO DE CALHA METÁLICA OU PVC, INCLUSIVE SUPORTE</v>
      </c>
      <c r="C84" s="12"/>
      <c r="D84" s="89"/>
      <c r="E84" s="89">
        <f>J63</f>
        <v>43.629999999999995</v>
      </c>
      <c r="F84" s="89"/>
      <c r="G84" s="89"/>
      <c r="H84" s="89"/>
      <c r="I84" s="89">
        <f>E84*0.3*0.2</f>
        <v>2.6177999999999999</v>
      </c>
      <c r="J84" s="90">
        <f t="shared" si="6"/>
        <v>2.6177999999999999</v>
      </c>
    </row>
    <row r="85" spans="1:10" ht="25.5" x14ac:dyDescent="0.2">
      <c r="A85" s="13"/>
      <c r="B85" s="207" t="str">
        <f>B65</f>
        <v>DEMOLIÇÃO DE ALVENARIA DE BLOCO FURADO, DE FORMA MANUAL, SEM REAPROVEITAMENTO. AF_09/2023</v>
      </c>
      <c r="C85" s="12"/>
      <c r="D85" s="89"/>
      <c r="E85" s="89"/>
      <c r="F85" s="89"/>
      <c r="G85" s="89"/>
      <c r="H85" s="89">
        <f>J73</f>
        <v>75.164999999999992</v>
      </c>
      <c r="I85" s="89">
        <f>H85*0.15</f>
        <v>11.274749999999999</v>
      </c>
      <c r="J85" s="90">
        <f t="shared" si="6"/>
        <v>11.274749999999999</v>
      </c>
    </row>
    <row r="86" spans="1:10" x14ac:dyDescent="0.2">
      <c r="A86" s="13"/>
      <c r="B86" s="207"/>
      <c r="C86" s="12"/>
      <c r="D86" s="89"/>
      <c r="E86" s="89"/>
      <c r="F86" s="89"/>
      <c r="G86" s="89"/>
      <c r="H86" s="89"/>
      <c r="I86" s="89"/>
      <c r="J86" s="90"/>
    </row>
    <row r="87" spans="1:10" x14ac:dyDescent="0.2">
      <c r="A87" s="13"/>
      <c r="B87" s="80"/>
      <c r="C87" s="6"/>
      <c r="D87" s="12"/>
      <c r="E87" s="82"/>
      <c r="F87" s="16"/>
      <c r="G87" s="81"/>
      <c r="H87" s="81"/>
      <c r="I87" s="28" t="s">
        <v>101</v>
      </c>
      <c r="J87" s="88">
        <f>SUM(J82:J85)</f>
        <v>55.924579999999999</v>
      </c>
    </row>
    <row r="88" spans="1:10" x14ac:dyDescent="0.2">
      <c r="A88" s="13"/>
      <c r="B88" s="79"/>
      <c r="C88" s="6"/>
      <c r="D88" s="12"/>
      <c r="E88" s="6"/>
      <c r="F88" s="16"/>
      <c r="G88" s="17"/>
      <c r="H88" s="27"/>
      <c r="I88" s="12"/>
      <c r="J88" s="12"/>
    </row>
    <row r="89" spans="1:10" x14ac:dyDescent="0.2">
      <c r="A89" s="8">
        <v>4</v>
      </c>
      <c r="B89" s="4" t="str">
        <f>'PLANILHA ORÇAMENTÁRIA'!D26</f>
        <v>PAREDES DE ALVENARIA</v>
      </c>
      <c r="C89" s="2"/>
      <c r="D89" s="2"/>
      <c r="E89" s="2"/>
      <c r="F89" s="3"/>
      <c r="G89" s="15"/>
      <c r="H89" s="5"/>
      <c r="I89" s="26"/>
      <c r="J89" s="26"/>
    </row>
    <row r="90" spans="1:10" ht="51" x14ac:dyDescent="0.2">
      <c r="A90" s="12" t="s">
        <v>30</v>
      </c>
      <c r="B90" s="79" t="str">
        <f>'PLANILHA ORÇAMENTÁRIA'!D27</f>
        <v>PLATIBANDA DE ALVENARIA DE BLOCO CERÂMICO 14X19X39CM, ASSENTADO COM ARGAMASSA DE CIMENTO, CAL HIDRATADA CH1 E AREIA NO TRAÇO 1:0,5:8, AMARRADA COM PILARETES E VIGA EM CONC. ARM. A CADA 2M (ALTURA MAX=2,7M), EXCL. REVEST.</v>
      </c>
      <c r="C90" s="127" t="s">
        <v>336</v>
      </c>
      <c r="D90" s="89" t="s">
        <v>217</v>
      </c>
      <c r="E90" s="89" t="s">
        <v>22</v>
      </c>
      <c r="F90" s="89" t="s">
        <v>23</v>
      </c>
      <c r="G90" s="89" t="s">
        <v>24</v>
      </c>
      <c r="H90" s="89" t="s">
        <v>25</v>
      </c>
      <c r="I90" s="89" t="s">
        <v>26</v>
      </c>
      <c r="J90" s="90" t="s">
        <v>27</v>
      </c>
    </row>
    <row r="91" spans="1:10" x14ac:dyDescent="0.2">
      <c r="A91" s="12"/>
      <c r="B91" s="207" t="s">
        <v>486</v>
      </c>
      <c r="C91" s="12"/>
      <c r="D91" s="89"/>
      <c r="E91" s="89">
        <v>9.83</v>
      </c>
      <c r="F91" s="89"/>
      <c r="G91" s="89">
        <v>1.5</v>
      </c>
      <c r="H91" s="89">
        <f>E91*G91</f>
        <v>14.745000000000001</v>
      </c>
      <c r="I91" s="89"/>
      <c r="J91" s="90">
        <f>H91</f>
        <v>14.745000000000001</v>
      </c>
    </row>
    <row r="92" spans="1:10" x14ac:dyDescent="0.2">
      <c r="A92" s="12"/>
      <c r="B92" s="207" t="s">
        <v>487</v>
      </c>
      <c r="C92" s="12"/>
      <c r="D92" s="89"/>
      <c r="E92" s="89">
        <v>12.96</v>
      </c>
      <c r="F92" s="89"/>
      <c r="G92" s="89">
        <v>2.7</v>
      </c>
      <c r="H92" s="89">
        <f t="shared" ref="H92:H98" si="7">E92*G92</f>
        <v>34.992000000000004</v>
      </c>
      <c r="I92" s="89"/>
      <c r="J92" s="90">
        <f>H92</f>
        <v>34.992000000000004</v>
      </c>
    </row>
    <row r="93" spans="1:10" x14ac:dyDescent="0.2">
      <c r="A93" s="12"/>
      <c r="B93" s="207" t="s">
        <v>488</v>
      </c>
      <c r="C93" s="12"/>
      <c r="D93" s="89"/>
      <c r="E93" s="89">
        <v>25.37</v>
      </c>
      <c r="F93" s="89"/>
      <c r="G93" s="89">
        <v>2.7</v>
      </c>
      <c r="H93" s="89">
        <f t="shared" si="7"/>
        <v>68.499000000000009</v>
      </c>
      <c r="I93" s="89"/>
      <c r="J93" s="90">
        <f t="shared" ref="J93:J98" si="8">H93</f>
        <v>68.499000000000009</v>
      </c>
    </row>
    <row r="94" spans="1:10" x14ac:dyDescent="0.2">
      <c r="A94" s="12"/>
      <c r="B94" s="207" t="s">
        <v>489</v>
      </c>
      <c r="C94" s="12"/>
      <c r="D94" s="89"/>
      <c r="E94" s="89">
        <v>29.09</v>
      </c>
      <c r="F94" s="89"/>
      <c r="G94" s="89">
        <v>1.32</v>
      </c>
      <c r="H94" s="89">
        <f t="shared" si="7"/>
        <v>38.398800000000001</v>
      </c>
      <c r="I94" s="89"/>
      <c r="J94" s="90">
        <f t="shared" si="8"/>
        <v>38.398800000000001</v>
      </c>
    </row>
    <row r="95" spans="1:10" ht="17.25" customHeight="1" x14ac:dyDescent="0.2">
      <c r="A95" s="12"/>
      <c r="B95" s="207" t="s">
        <v>490</v>
      </c>
      <c r="C95" s="12"/>
      <c r="D95" s="89"/>
      <c r="E95" s="89">
        <v>4.01</v>
      </c>
      <c r="F95" s="89"/>
      <c r="G95" s="89">
        <v>1.6</v>
      </c>
      <c r="H95" s="89">
        <f t="shared" si="7"/>
        <v>6.4160000000000004</v>
      </c>
      <c r="I95" s="89"/>
      <c r="J95" s="90">
        <f t="shared" si="8"/>
        <v>6.4160000000000004</v>
      </c>
    </row>
    <row r="96" spans="1:10" ht="17.25" customHeight="1" x14ac:dyDescent="0.2">
      <c r="A96" s="12"/>
      <c r="B96" s="207" t="s">
        <v>491</v>
      </c>
      <c r="C96" s="12"/>
      <c r="D96" s="89"/>
      <c r="E96" s="89">
        <v>4.6900000000000004</v>
      </c>
      <c r="F96" s="223" t="s">
        <v>494</v>
      </c>
      <c r="G96" s="89">
        <f>(1.6+1.32)/2</f>
        <v>1.46</v>
      </c>
      <c r="H96" s="89">
        <f t="shared" si="7"/>
        <v>6.8474000000000004</v>
      </c>
      <c r="I96" s="89"/>
      <c r="J96" s="90">
        <f t="shared" si="8"/>
        <v>6.8474000000000004</v>
      </c>
    </row>
    <row r="97" spans="1:10" ht="17.25" customHeight="1" x14ac:dyDescent="0.2">
      <c r="A97" s="12"/>
      <c r="B97" s="207" t="s">
        <v>492</v>
      </c>
      <c r="C97" s="127"/>
      <c r="D97" s="89"/>
      <c r="E97" s="89">
        <v>7.5</v>
      </c>
      <c r="F97" s="223" t="s">
        <v>494</v>
      </c>
      <c r="G97" s="89">
        <f>(2.7+1.6)/2</f>
        <v>2.1500000000000004</v>
      </c>
      <c r="H97" s="89">
        <f t="shared" si="7"/>
        <v>16.125000000000004</v>
      </c>
      <c r="I97" s="89"/>
      <c r="J97" s="90">
        <f t="shared" si="8"/>
        <v>16.125000000000004</v>
      </c>
    </row>
    <row r="98" spans="1:10" ht="17.25" customHeight="1" x14ac:dyDescent="0.2">
      <c r="A98" s="12"/>
      <c r="B98" s="207" t="s">
        <v>493</v>
      </c>
      <c r="C98" s="127"/>
      <c r="D98" s="89"/>
      <c r="E98" s="89">
        <v>9.7799999999999994</v>
      </c>
      <c r="F98" s="89"/>
      <c r="G98" s="89">
        <v>1.32</v>
      </c>
      <c r="H98" s="89">
        <f t="shared" si="7"/>
        <v>12.909599999999999</v>
      </c>
      <c r="I98" s="89"/>
      <c r="J98" s="90">
        <f t="shared" si="8"/>
        <v>12.909599999999999</v>
      </c>
    </row>
    <row r="99" spans="1:10" x14ac:dyDescent="0.2">
      <c r="A99" s="12"/>
      <c r="B99" s="208"/>
      <c r="C99" s="127"/>
      <c r="D99" s="89"/>
      <c r="E99" s="89"/>
      <c r="F99" s="89"/>
      <c r="G99" s="89"/>
      <c r="H99" s="89"/>
      <c r="I99" s="89"/>
      <c r="J99" s="90"/>
    </row>
    <row r="100" spans="1:10" x14ac:dyDescent="0.2">
      <c r="A100" s="13"/>
      <c r="B100" s="129"/>
      <c r="C100" s="12"/>
      <c r="D100" s="89"/>
      <c r="E100" s="89"/>
      <c r="F100" s="89"/>
      <c r="G100" s="89"/>
      <c r="H100" s="89"/>
      <c r="I100" s="89"/>
      <c r="J100" s="90"/>
    </row>
    <row r="101" spans="1:10" x14ac:dyDescent="0.2">
      <c r="A101" s="13"/>
      <c r="B101" s="213" t="s">
        <v>496</v>
      </c>
      <c r="C101" s="6"/>
      <c r="D101" s="12"/>
      <c r="E101" s="82"/>
      <c r="F101" s="16"/>
      <c r="G101" s="81"/>
      <c r="H101" s="81"/>
      <c r="I101" s="28" t="s">
        <v>101</v>
      </c>
      <c r="J101" s="88">
        <f>SUM(J91:J100)</f>
        <v>198.93280000000001</v>
      </c>
    </row>
    <row r="102" spans="1:10" x14ac:dyDescent="0.2">
      <c r="A102" s="13"/>
      <c r="B102" s="79"/>
      <c r="C102" s="6"/>
      <c r="D102" s="12"/>
      <c r="E102" s="6"/>
      <c r="F102" s="16"/>
      <c r="G102" s="17"/>
      <c r="H102" s="27"/>
      <c r="I102" s="12"/>
      <c r="J102" s="12"/>
    </row>
    <row r="103" spans="1:10" ht="25.5" x14ac:dyDescent="0.2">
      <c r="A103" s="12" t="s">
        <v>372</v>
      </c>
      <c r="B103" s="79" t="str">
        <f>'PLANILHA ORÇAMENTÁRIA'!D28</f>
        <v>ALVENARIA DE VEDAÇÃO COM ELEMENTO VAZADO DE CONCRETO, VENEZIANA *39 X 22 X 15* CM</v>
      </c>
      <c r="C103" s="127" t="s">
        <v>336</v>
      </c>
      <c r="D103" s="89" t="s">
        <v>217</v>
      </c>
      <c r="E103" s="89" t="s">
        <v>22</v>
      </c>
      <c r="F103" s="89" t="s">
        <v>23</v>
      </c>
      <c r="G103" s="89" t="s">
        <v>24</v>
      </c>
      <c r="H103" s="89" t="s">
        <v>25</v>
      </c>
      <c r="I103" s="89" t="s">
        <v>26</v>
      </c>
      <c r="J103" s="90" t="s">
        <v>27</v>
      </c>
    </row>
    <row r="104" spans="1:10" x14ac:dyDescent="0.2">
      <c r="A104" s="13"/>
      <c r="B104" s="207" t="s">
        <v>440</v>
      </c>
      <c r="C104" s="12"/>
      <c r="D104" s="89">
        <v>7</v>
      </c>
      <c r="E104" s="89">
        <v>1.17</v>
      </c>
      <c r="F104" s="89"/>
      <c r="G104" s="89">
        <v>0.45</v>
      </c>
      <c r="H104" s="89">
        <f>D104*E104*G104</f>
        <v>3.6854999999999998</v>
      </c>
      <c r="I104" s="89"/>
      <c r="J104" s="90">
        <f>H104</f>
        <v>3.6854999999999998</v>
      </c>
    </row>
    <row r="105" spans="1:10" x14ac:dyDescent="0.2">
      <c r="A105" s="13"/>
      <c r="B105" s="207" t="s">
        <v>441</v>
      </c>
      <c r="C105" s="12"/>
      <c r="D105" s="89">
        <v>6</v>
      </c>
      <c r="E105" s="89">
        <v>1.17</v>
      </c>
      <c r="F105" s="89"/>
      <c r="G105" s="89">
        <v>0.45</v>
      </c>
      <c r="H105" s="89">
        <f>D105*E105*G105</f>
        <v>3.1589999999999998</v>
      </c>
      <c r="I105" s="89"/>
      <c r="J105" s="90">
        <f>H105</f>
        <v>3.1589999999999998</v>
      </c>
    </row>
    <row r="106" spans="1:10" x14ac:dyDescent="0.2">
      <c r="A106" s="13"/>
      <c r="B106" s="129"/>
      <c r="C106" s="12"/>
      <c r="D106" s="89"/>
      <c r="E106" s="89"/>
      <c r="F106" s="89"/>
      <c r="G106" s="89"/>
      <c r="H106" s="89"/>
      <c r="I106" s="89"/>
      <c r="J106" s="90"/>
    </row>
    <row r="107" spans="1:10" x14ac:dyDescent="0.2">
      <c r="A107" s="13"/>
      <c r="B107" s="129"/>
      <c r="C107" s="12"/>
      <c r="D107" s="89"/>
      <c r="E107" s="89"/>
      <c r="F107" s="89"/>
      <c r="G107" s="89"/>
      <c r="H107" s="89"/>
      <c r="I107" s="89"/>
      <c r="J107" s="90"/>
    </row>
    <row r="108" spans="1:10" x14ac:dyDescent="0.2">
      <c r="A108" s="13"/>
      <c r="B108" s="213" t="s">
        <v>454</v>
      </c>
      <c r="C108" s="6"/>
      <c r="D108" s="12"/>
      <c r="E108" s="82"/>
      <c r="F108" s="16"/>
      <c r="G108" s="81"/>
      <c r="H108" s="81"/>
      <c r="I108" s="28" t="s">
        <v>101</v>
      </c>
      <c r="J108" s="88">
        <f>SUM(J104:J107)</f>
        <v>6.8445</v>
      </c>
    </row>
    <row r="109" spans="1:10" x14ac:dyDescent="0.2">
      <c r="A109" s="13"/>
      <c r="B109" s="79"/>
      <c r="C109" s="6"/>
      <c r="D109" s="12"/>
      <c r="E109" s="6"/>
      <c r="F109" s="16"/>
      <c r="G109" s="17"/>
      <c r="H109" s="27"/>
      <c r="I109" s="12"/>
      <c r="J109" s="12"/>
    </row>
    <row r="111" spans="1:10" ht="51" x14ac:dyDescent="0.2">
      <c r="A111" s="12" t="s">
        <v>373</v>
      </c>
      <c r="B111" s="79" t="str">
        <f>'PLANILHA ORÇAMENTÁRIA'!D29</f>
        <v>CHAPISCO APLICADO EM ALVENARIA (SEM PRESENÇA DE VÃOS) E ESTRUTURAS DE M2 CRCONCRETO DE FACHADA, COM COLHER DE PEDREIRO. ARGAMASSA TRAÇO 1:3 COM PREPARO MANUAL. AF_10/2022</v>
      </c>
      <c r="C111" s="127" t="s">
        <v>336</v>
      </c>
      <c r="D111" s="89" t="s">
        <v>217</v>
      </c>
      <c r="E111" s="89" t="s">
        <v>22</v>
      </c>
      <c r="F111" s="89" t="s">
        <v>23</v>
      </c>
      <c r="G111" s="89" t="s">
        <v>24</v>
      </c>
      <c r="H111" s="89" t="s">
        <v>25</v>
      </c>
      <c r="I111" s="89" t="s">
        <v>26</v>
      </c>
      <c r="J111" s="90" t="s">
        <v>27</v>
      </c>
    </row>
    <row r="112" spans="1:10" ht="51" x14ac:dyDescent="0.2">
      <c r="A112" s="13"/>
      <c r="B112" s="207" t="str">
        <f>B90</f>
        <v>PLATIBANDA DE ALVENARIA DE BLOCO CERÂMICO 14X19X39CM, ASSENTADO COM ARGAMASSA DE CIMENTO, CAL HIDRATADA CH1 E AREIA NO TRAÇO 1:0,5:8, AMARRADA COM PILARETES E VIGA EM CONC. ARM. A CADA 2M (ALTURA MAX=2,7M), EXCL. REVEST.</v>
      </c>
      <c r="C112" s="12"/>
      <c r="D112" s="89"/>
      <c r="E112" s="89"/>
      <c r="F112" s="89"/>
      <c r="G112" s="89"/>
      <c r="H112" s="89">
        <f>J101</f>
        <v>198.93280000000001</v>
      </c>
      <c r="I112" s="89"/>
      <c r="J112" s="90">
        <f>H112</f>
        <v>198.93280000000001</v>
      </c>
    </row>
    <row r="113" spans="1:10" x14ac:dyDescent="0.2">
      <c r="A113" s="13"/>
      <c r="B113" s="129"/>
      <c r="C113" s="12"/>
      <c r="D113" s="89"/>
      <c r="E113" s="89"/>
      <c r="F113" s="89"/>
      <c r="G113" s="89"/>
      <c r="H113" s="89"/>
      <c r="I113" s="89"/>
      <c r="J113" s="90"/>
    </row>
    <row r="114" spans="1:10" x14ac:dyDescent="0.2">
      <c r="A114" s="13"/>
      <c r="B114" s="80"/>
      <c r="C114" s="6"/>
      <c r="D114" s="12"/>
      <c r="E114" s="82"/>
      <c r="F114" s="16"/>
      <c r="G114" s="81"/>
      <c r="H114" s="81"/>
      <c r="I114" s="28" t="s">
        <v>101</v>
      </c>
      <c r="J114" s="88">
        <f>SUM(J112:J113)</f>
        <v>198.93280000000001</v>
      </c>
    </row>
    <row r="115" spans="1:10" x14ac:dyDescent="0.2">
      <c r="A115" s="13"/>
      <c r="B115" s="79"/>
      <c r="C115" s="6"/>
      <c r="D115" s="12"/>
      <c r="E115" s="6"/>
      <c r="F115" s="16"/>
      <c r="G115" s="17"/>
      <c r="H115" s="27"/>
      <c r="I115" s="12"/>
      <c r="J115" s="12"/>
    </row>
    <row r="116" spans="1:10" ht="38.25" x14ac:dyDescent="0.2">
      <c r="A116" s="12" t="s">
        <v>374</v>
      </c>
      <c r="B116" s="79" t="str">
        <f>'PLANILHA ORÇAMENTÁRIA'!D30</f>
        <v>REBOCO TIPO PAULISTA DE ARGAMASSA DE CIMENTO, CAL HIDRATADA CH1 E AREIA LAVADA TRAÇO 1:0.5:6, ESPESSURA
25 MM</v>
      </c>
      <c r="C116" s="127" t="s">
        <v>336</v>
      </c>
      <c r="D116" s="89" t="s">
        <v>217</v>
      </c>
      <c r="E116" s="89" t="s">
        <v>22</v>
      </c>
      <c r="F116" s="89" t="s">
        <v>23</v>
      </c>
      <c r="G116" s="89" t="s">
        <v>24</v>
      </c>
      <c r="H116" s="89" t="s">
        <v>25</v>
      </c>
      <c r="I116" s="89" t="s">
        <v>26</v>
      </c>
      <c r="J116" s="90" t="s">
        <v>27</v>
      </c>
    </row>
    <row r="117" spans="1:10" ht="64.5" customHeight="1" x14ac:dyDescent="0.2">
      <c r="A117" s="13"/>
      <c r="B117" s="207" t="str">
        <f>B90</f>
        <v>PLATIBANDA DE ALVENARIA DE BLOCO CERÂMICO 14X19X39CM, ASSENTADO COM ARGAMASSA DE CIMENTO, CAL HIDRATADA CH1 E AREIA NO TRAÇO 1:0,5:8, AMARRADA COM PILARETES E VIGA EM CONC. ARM. A CADA 2M (ALTURA MAX=2,7M), EXCL. REVEST.</v>
      </c>
      <c r="C117" s="12"/>
      <c r="D117" s="89"/>
      <c r="E117" s="89"/>
      <c r="F117" s="89"/>
      <c r="G117" s="89"/>
      <c r="H117" s="89">
        <f>MC!J101</f>
        <v>198.93280000000001</v>
      </c>
      <c r="I117" s="89"/>
      <c r="J117" s="90">
        <f>H117</f>
        <v>198.93280000000001</v>
      </c>
    </row>
    <row r="118" spans="1:10" x14ac:dyDescent="0.2">
      <c r="A118" s="13"/>
      <c r="B118" s="129"/>
      <c r="C118" s="12"/>
      <c r="D118" s="89"/>
      <c r="E118" s="89"/>
      <c r="F118" s="89"/>
      <c r="G118" s="89"/>
      <c r="H118" s="89"/>
      <c r="I118" s="89"/>
      <c r="J118" s="90"/>
    </row>
    <row r="119" spans="1:10" x14ac:dyDescent="0.2">
      <c r="A119" s="13"/>
      <c r="B119" s="80"/>
      <c r="C119" s="6"/>
      <c r="D119" s="12"/>
      <c r="E119" s="82"/>
      <c r="F119" s="16"/>
      <c r="G119" s="81"/>
      <c r="H119" s="81"/>
      <c r="I119" s="28" t="s">
        <v>101</v>
      </c>
      <c r="J119" s="88">
        <f>SUM(J117:J118)</f>
        <v>198.93280000000001</v>
      </c>
    </row>
    <row r="120" spans="1:10" x14ac:dyDescent="0.2">
      <c r="A120" s="13"/>
      <c r="B120" s="79"/>
      <c r="C120" s="6"/>
      <c r="D120" s="12"/>
      <c r="E120" s="6"/>
      <c r="F120" s="16"/>
      <c r="G120" s="17"/>
      <c r="H120" s="27"/>
      <c r="I120" s="12"/>
      <c r="J120" s="12"/>
    </row>
    <row r="121" spans="1:10" ht="38.25" x14ac:dyDescent="0.2">
      <c r="A121" s="12" t="s">
        <v>375</v>
      </c>
      <c r="B121" s="79" t="str">
        <f>'PLANILHA ORÇAMENTÁRIA'!D31</f>
        <v>CHAPIM SOBRE MUROS LINEARES, EM GRANITO OU MÁRMORE, L = 25 CM, ASSENTADO COM ARGAMASSA 1:6 COM ADITIVO. AF_11/2020</v>
      </c>
      <c r="C121" s="127" t="s">
        <v>303</v>
      </c>
      <c r="D121" s="89" t="s">
        <v>217</v>
      </c>
      <c r="E121" s="89" t="s">
        <v>22</v>
      </c>
      <c r="F121" s="89" t="s">
        <v>23</v>
      </c>
      <c r="G121" s="89" t="s">
        <v>24</v>
      </c>
      <c r="H121" s="89" t="s">
        <v>25</v>
      </c>
      <c r="I121" s="89" t="s">
        <v>26</v>
      </c>
      <c r="J121" s="90" t="s">
        <v>27</v>
      </c>
    </row>
    <row r="122" spans="1:10" x14ac:dyDescent="0.2">
      <c r="A122" s="13"/>
      <c r="B122" s="207" t="s">
        <v>486</v>
      </c>
      <c r="C122" s="12"/>
      <c r="D122" s="89"/>
      <c r="E122" s="89">
        <v>9.83</v>
      </c>
      <c r="F122" s="89"/>
      <c r="G122" s="89"/>
      <c r="H122" s="89"/>
      <c r="I122" s="89"/>
      <c r="J122" s="90">
        <f>E122</f>
        <v>9.83</v>
      </c>
    </row>
    <row r="123" spans="1:10" x14ac:dyDescent="0.2">
      <c r="A123" s="13"/>
      <c r="B123" s="207" t="s">
        <v>487</v>
      </c>
      <c r="C123" s="12"/>
      <c r="D123" s="89"/>
      <c r="E123" s="89">
        <v>12.96</v>
      </c>
      <c r="F123" s="89"/>
      <c r="G123" s="89"/>
      <c r="H123" s="89"/>
      <c r="I123" s="89"/>
      <c r="J123" s="90">
        <f t="shared" ref="J123:J125" si="9">E123</f>
        <v>12.96</v>
      </c>
    </row>
    <row r="124" spans="1:10" x14ac:dyDescent="0.2">
      <c r="A124" s="13"/>
      <c r="B124" s="207" t="s">
        <v>488</v>
      </c>
      <c r="C124" s="12"/>
      <c r="D124" s="89"/>
      <c r="E124" s="89">
        <v>25.22</v>
      </c>
      <c r="F124" s="89"/>
      <c r="G124" s="89"/>
      <c r="H124" s="89"/>
      <c r="I124" s="89"/>
      <c r="J124" s="90">
        <f t="shared" si="9"/>
        <v>25.22</v>
      </c>
    </row>
    <row r="125" spans="1:10" x14ac:dyDescent="0.2">
      <c r="A125" s="13"/>
      <c r="B125" s="207" t="s">
        <v>497</v>
      </c>
      <c r="C125" s="127"/>
      <c r="D125" s="89"/>
      <c r="E125" s="89">
        <v>9.7799999999999994</v>
      </c>
      <c r="F125" s="89"/>
      <c r="G125" s="89"/>
      <c r="H125" s="89"/>
      <c r="I125" s="89"/>
      <c r="J125" s="90">
        <f t="shared" si="9"/>
        <v>9.7799999999999994</v>
      </c>
    </row>
    <row r="126" spans="1:10" x14ac:dyDescent="0.2">
      <c r="A126" s="13"/>
      <c r="B126" s="129"/>
      <c r="C126" s="12"/>
      <c r="D126" s="89"/>
      <c r="E126" s="89"/>
      <c r="F126" s="89"/>
      <c r="G126" s="89"/>
      <c r="H126" s="89"/>
      <c r="I126" s="89"/>
      <c r="J126" s="90"/>
    </row>
    <row r="127" spans="1:10" x14ac:dyDescent="0.2">
      <c r="A127" s="13"/>
      <c r="B127" s="213" t="s">
        <v>495</v>
      </c>
      <c r="C127" s="6"/>
      <c r="D127" s="12"/>
      <c r="E127" s="82"/>
      <c r="F127" s="16"/>
      <c r="G127" s="81"/>
      <c r="H127" s="81"/>
      <c r="I127" s="28" t="s">
        <v>101</v>
      </c>
      <c r="J127" s="88">
        <f>SUM(J122:J125)</f>
        <v>57.79</v>
      </c>
    </row>
    <row r="128" spans="1:10" x14ac:dyDescent="0.2">
      <c r="A128" s="13"/>
      <c r="B128" s="79"/>
      <c r="C128" s="6"/>
      <c r="D128" s="12"/>
      <c r="E128" s="6"/>
      <c r="F128" s="16"/>
      <c r="G128" s="17"/>
      <c r="H128" s="27"/>
      <c r="I128" s="12"/>
      <c r="J128" s="12"/>
    </row>
    <row r="129" spans="1:10" x14ac:dyDescent="0.2">
      <c r="A129" s="8">
        <v>5</v>
      </c>
      <c r="B129" s="4" t="str">
        <f>'PLANILHA ORÇAMENTÁRIA'!D33</f>
        <v>COBERTURA METÁLICA</v>
      </c>
      <c r="C129" s="2"/>
      <c r="D129" s="2"/>
      <c r="E129" s="2"/>
      <c r="F129" s="3"/>
      <c r="G129" s="15"/>
      <c r="H129" s="5"/>
      <c r="I129" s="26"/>
      <c r="J129" s="26"/>
    </row>
    <row r="130" spans="1:10" ht="25.5" x14ac:dyDescent="0.2">
      <c r="A130" s="12" t="s">
        <v>31</v>
      </c>
      <c r="B130" s="79" t="str">
        <f>'PLANILHA ORÇAMENTÁRIA'!D34</f>
        <v>TELHAMENTO COM TELHA DE AÇO/ALUMÍNIO E = 0,5 MM, COM ATÉ 2 ÁGUAS, INCLUSO IÇAMENTO. AF_07/2019</v>
      </c>
      <c r="C130" s="127" t="s">
        <v>336</v>
      </c>
      <c r="D130" s="89" t="s">
        <v>217</v>
      </c>
      <c r="E130" s="89" t="s">
        <v>22</v>
      </c>
      <c r="F130" s="89" t="s">
        <v>23</v>
      </c>
      <c r="G130" s="89" t="s">
        <v>24</v>
      </c>
      <c r="H130" s="89" t="s">
        <v>25</v>
      </c>
      <c r="I130" s="89" t="s">
        <v>26</v>
      </c>
      <c r="J130" s="90" t="s">
        <v>27</v>
      </c>
    </row>
    <row r="131" spans="1:10" x14ac:dyDescent="0.2">
      <c r="A131" s="12"/>
      <c r="B131" s="79"/>
      <c r="C131" s="127"/>
      <c r="D131" s="89"/>
      <c r="E131" s="89"/>
      <c r="F131" s="89"/>
      <c r="G131" s="89"/>
      <c r="H131" s="89"/>
      <c r="I131" s="89"/>
      <c r="J131" s="90"/>
    </row>
    <row r="132" spans="1:10" x14ac:dyDescent="0.2">
      <c r="A132" s="12"/>
      <c r="B132" s="208" t="s">
        <v>442</v>
      </c>
      <c r="C132" s="127"/>
      <c r="D132" s="89"/>
      <c r="E132" s="89">
        <v>10.38</v>
      </c>
      <c r="F132" s="89">
        <v>10.98</v>
      </c>
      <c r="G132" s="89"/>
      <c r="H132" s="89">
        <f>E132*F132</f>
        <v>113.97240000000001</v>
      </c>
      <c r="I132" s="89"/>
      <c r="J132" s="90">
        <f>H132</f>
        <v>113.97240000000001</v>
      </c>
    </row>
    <row r="133" spans="1:10" x14ac:dyDescent="0.2">
      <c r="A133" s="12"/>
      <c r="B133" s="79"/>
      <c r="C133" s="127"/>
      <c r="D133" s="89"/>
      <c r="E133" s="89"/>
      <c r="F133" s="89"/>
      <c r="G133" s="89"/>
      <c r="H133" s="89"/>
      <c r="I133" s="89"/>
      <c r="J133" s="90"/>
    </row>
    <row r="134" spans="1:10" x14ac:dyDescent="0.2">
      <c r="A134" s="12"/>
      <c r="B134" s="79"/>
      <c r="C134" s="127"/>
      <c r="D134" s="89"/>
      <c r="E134" s="89"/>
      <c r="F134" s="89"/>
      <c r="G134" s="89"/>
      <c r="H134" s="89"/>
      <c r="I134" s="89"/>
      <c r="J134" s="90"/>
    </row>
    <row r="135" spans="1:10" x14ac:dyDescent="0.2">
      <c r="A135" s="12"/>
      <c r="B135" s="208" t="s">
        <v>443</v>
      </c>
      <c r="C135" s="127"/>
      <c r="D135" s="89"/>
      <c r="E135" s="89">
        <v>25.82</v>
      </c>
      <c r="F135" s="89">
        <v>12.96</v>
      </c>
      <c r="G135" s="89"/>
      <c r="H135" s="89">
        <f t="shared" ref="H135:H136" si="10">E135*F135</f>
        <v>334.62720000000002</v>
      </c>
      <c r="I135" s="89"/>
      <c r="J135" s="90">
        <f t="shared" ref="J135:J136" si="11">H135</f>
        <v>334.62720000000002</v>
      </c>
    </row>
    <row r="136" spans="1:10" x14ac:dyDescent="0.2">
      <c r="A136" s="12"/>
      <c r="B136" s="79"/>
      <c r="C136" s="127"/>
      <c r="D136" s="89"/>
      <c r="E136" s="89">
        <v>4</v>
      </c>
      <c r="F136" s="89">
        <v>6.19</v>
      </c>
      <c r="G136" s="89"/>
      <c r="H136" s="89">
        <f t="shared" si="10"/>
        <v>24.76</v>
      </c>
      <c r="I136" s="89"/>
      <c r="J136" s="90">
        <f t="shared" si="11"/>
        <v>24.76</v>
      </c>
    </row>
    <row r="137" spans="1:10" x14ac:dyDescent="0.2">
      <c r="A137" s="13"/>
      <c r="B137" s="129"/>
      <c r="C137" s="12"/>
      <c r="D137" s="89"/>
      <c r="E137" s="89"/>
      <c r="F137" s="89"/>
      <c r="G137" s="89"/>
      <c r="H137" s="89"/>
      <c r="I137" s="89"/>
      <c r="J137" s="90"/>
    </row>
    <row r="138" spans="1:10" x14ac:dyDescent="0.2">
      <c r="A138" s="13"/>
      <c r="B138" s="129"/>
      <c r="C138" s="12"/>
      <c r="D138" s="89"/>
      <c r="E138" s="89"/>
      <c r="F138" s="89"/>
      <c r="G138" s="89"/>
      <c r="H138" s="89"/>
      <c r="I138" s="89"/>
      <c r="J138" s="90"/>
    </row>
    <row r="139" spans="1:10" x14ac:dyDescent="0.2">
      <c r="A139" s="13"/>
      <c r="B139" s="213" t="s">
        <v>495</v>
      </c>
      <c r="C139" s="6"/>
      <c r="D139" s="12"/>
      <c r="E139" s="82"/>
      <c r="F139" s="16"/>
      <c r="G139" s="81"/>
      <c r="H139" s="81"/>
      <c r="I139" s="28" t="s">
        <v>101</v>
      </c>
      <c r="J139" s="88">
        <f>SUM(J132:J138)</f>
        <v>473.3596</v>
      </c>
    </row>
    <row r="140" spans="1:10" x14ac:dyDescent="0.2">
      <c r="A140" s="13"/>
      <c r="B140" s="79"/>
      <c r="C140" s="6"/>
      <c r="D140" s="12"/>
      <c r="E140" s="6"/>
      <c r="F140" s="16"/>
      <c r="G140" s="17"/>
      <c r="H140" s="27"/>
      <c r="I140" s="12"/>
      <c r="J140" s="12"/>
    </row>
    <row r="141" spans="1:10" ht="51" x14ac:dyDescent="0.2">
      <c r="A141" s="12" t="s">
        <v>412</v>
      </c>
      <c r="B141" s="79" t="str">
        <f>'PLANILHA ORÇAMENTÁRIA'!D35</f>
        <v>TRAMA DE AÇO COMPOSTA POR TERÇAS PARA TELHADOS DE ATÉ 2 ÁGUAS PARA TELHA ONDULADA DE FIBROCIMENTO, METÁLICA, PLÁSTICA OU TERMOACÚSTICA, INCLUSO TRANSPORTE VERTICAL. AF_07/2019</v>
      </c>
      <c r="C141" s="127" t="s">
        <v>336</v>
      </c>
      <c r="D141" s="89" t="s">
        <v>217</v>
      </c>
      <c r="E141" s="89" t="s">
        <v>22</v>
      </c>
      <c r="F141" s="89" t="s">
        <v>23</v>
      </c>
      <c r="G141" s="89" t="s">
        <v>24</v>
      </c>
      <c r="H141" s="89" t="s">
        <v>25</v>
      </c>
      <c r="I141" s="89" t="s">
        <v>26</v>
      </c>
      <c r="J141" s="90" t="s">
        <v>27</v>
      </c>
    </row>
    <row r="142" spans="1:10" x14ac:dyDescent="0.2">
      <c r="A142" s="13"/>
      <c r="B142" s="79"/>
      <c r="C142" s="127"/>
      <c r="D142" s="89"/>
      <c r="E142" s="89"/>
      <c r="F142" s="89"/>
      <c r="G142" s="89"/>
      <c r="H142" s="89"/>
      <c r="I142" s="89"/>
      <c r="J142" s="90"/>
    </row>
    <row r="143" spans="1:10" x14ac:dyDescent="0.2">
      <c r="A143" s="13"/>
      <c r="B143" s="208" t="s">
        <v>442</v>
      </c>
      <c r="C143" s="127"/>
      <c r="D143" s="89"/>
      <c r="E143" s="89">
        <v>10.38</v>
      </c>
      <c r="F143" s="89">
        <v>10.98</v>
      </c>
      <c r="G143" s="89"/>
      <c r="H143" s="89">
        <f>E143*F143</f>
        <v>113.97240000000001</v>
      </c>
      <c r="I143" s="89"/>
      <c r="J143" s="90">
        <f>H143</f>
        <v>113.97240000000001</v>
      </c>
    </row>
    <row r="144" spans="1:10" x14ac:dyDescent="0.2">
      <c r="A144" s="13"/>
      <c r="B144" s="79"/>
      <c r="C144" s="127"/>
      <c r="D144" s="89"/>
      <c r="E144" s="89"/>
      <c r="F144" s="89"/>
      <c r="G144" s="89"/>
      <c r="H144" s="89"/>
      <c r="I144" s="89"/>
      <c r="J144" s="90"/>
    </row>
    <row r="145" spans="1:10" x14ac:dyDescent="0.2">
      <c r="A145" s="13"/>
      <c r="B145" s="79"/>
      <c r="C145" s="127"/>
      <c r="D145" s="89"/>
      <c r="E145" s="89"/>
      <c r="F145" s="89"/>
      <c r="G145" s="89"/>
      <c r="H145" s="89"/>
      <c r="I145" s="89"/>
      <c r="J145" s="90"/>
    </row>
    <row r="146" spans="1:10" x14ac:dyDescent="0.2">
      <c r="A146" s="13"/>
      <c r="B146" s="208" t="s">
        <v>443</v>
      </c>
      <c r="C146" s="127"/>
      <c r="D146" s="89"/>
      <c r="E146" s="89">
        <v>25.82</v>
      </c>
      <c r="F146" s="89">
        <v>12.96</v>
      </c>
      <c r="G146" s="89"/>
      <c r="H146" s="89">
        <f t="shared" ref="H146:H147" si="12">E146*F146</f>
        <v>334.62720000000002</v>
      </c>
      <c r="I146" s="89"/>
      <c r="J146" s="90">
        <f t="shared" ref="J146:J147" si="13">H146</f>
        <v>334.62720000000002</v>
      </c>
    </row>
    <row r="147" spans="1:10" x14ac:dyDescent="0.2">
      <c r="A147" s="13"/>
      <c r="B147" s="79"/>
      <c r="C147" s="127"/>
      <c r="D147" s="89"/>
      <c r="E147" s="89">
        <v>4</v>
      </c>
      <c r="F147" s="89">
        <v>6.19</v>
      </c>
      <c r="G147" s="89"/>
      <c r="H147" s="89">
        <f t="shared" si="12"/>
        <v>24.76</v>
      </c>
      <c r="I147" s="89"/>
      <c r="J147" s="90">
        <f t="shared" si="13"/>
        <v>24.76</v>
      </c>
    </row>
    <row r="148" spans="1:10" x14ac:dyDescent="0.2">
      <c r="A148" s="13"/>
      <c r="B148" s="129"/>
      <c r="C148" s="12"/>
      <c r="D148" s="89"/>
      <c r="E148" s="89"/>
      <c r="F148" s="89"/>
      <c r="G148" s="89"/>
      <c r="H148" s="89"/>
      <c r="I148" s="89"/>
      <c r="J148" s="90"/>
    </row>
    <row r="149" spans="1:10" x14ac:dyDescent="0.2">
      <c r="A149" s="13"/>
      <c r="B149" s="213" t="s">
        <v>453</v>
      </c>
      <c r="C149" s="6"/>
      <c r="D149" s="12"/>
      <c r="E149" s="82"/>
      <c r="F149" s="16"/>
      <c r="G149" s="81"/>
      <c r="H149" s="81"/>
      <c r="I149" s="28" t="s">
        <v>101</v>
      </c>
      <c r="J149" s="88">
        <f>SUM(J142:J148)</f>
        <v>473.3596</v>
      </c>
    </row>
    <row r="150" spans="1:10" x14ac:dyDescent="0.2">
      <c r="A150" s="13"/>
      <c r="B150" s="79"/>
      <c r="C150" s="6"/>
      <c r="D150" s="12"/>
      <c r="E150" s="6"/>
      <c r="F150" s="16"/>
      <c r="G150" s="17"/>
      <c r="H150" s="27"/>
      <c r="I150" s="12"/>
      <c r="J150" s="12"/>
    </row>
    <row r="151" spans="1:10" ht="25.5" x14ac:dyDescent="0.2">
      <c r="A151" s="12" t="s">
        <v>413</v>
      </c>
      <c r="B151" s="79" t="str">
        <f>'PLANILHA ORÇAMENTÁRIA'!D36</f>
        <v>PONTALETES METÁLICOS SOLDADOS PERFIL "U" EM CHAPA 
ACO DOBRADA, E = 3,04 MM, H = 20 CM,  ABAS = 5 CM</v>
      </c>
      <c r="C151" s="127" t="s">
        <v>336</v>
      </c>
      <c r="D151" s="89" t="s">
        <v>217</v>
      </c>
      <c r="E151" s="89" t="s">
        <v>22</v>
      </c>
      <c r="F151" s="89" t="s">
        <v>23</v>
      </c>
      <c r="G151" s="89" t="s">
        <v>24</v>
      </c>
      <c r="H151" s="89" t="s">
        <v>25</v>
      </c>
      <c r="I151" s="89" t="s">
        <v>26</v>
      </c>
      <c r="J151" s="90" t="s">
        <v>27</v>
      </c>
    </row>
    <row r="152" spans="1:10" x14ac:dyDescent="0.2">
      <c r="A152" s="13"/>
      <c r="B152" s="207" t="s">
        <v>444</v>
      </c>
      <c r="C152" s="12"/>
      <c r="D152" s="89"/>
      <c r="E152" s="89"/>
      <c r="F152" s="89"/>
      <c r="G152" s="89"/>
      <c r="H152" s="89"/>
      <c r="I152" s="89"/>
      <c r="J152" s="90"/>
    </row>
    <row r="153" spans="1:10" x14ac:dyDescent="0.2">
      <c r="A153" s="13"/>
      <c r="B153" s="208" t="s">
        <v>443</v>
      </c>
      <c r="C153" s="127"/>
      <c r="D153" s="89"/>
      <c r="E153" s="89">
        <v>25.22</v>
      </c>
      <c r="F153" s="89">
        <v>12.96</v>
      </c>
      <c r="G153" s="89"/>
      <c r="H153" s="89">
        <f t="shared" ref="H153:H154" si="14">E153*F153</f>
        <v>326.85120000000001</v>
      </c>
      <c r="I153" s="89"/>
      <c r="J153" s="90">
        <f t="shared" ref="J153:J154" si="15">H153</f>
        <v>326.85120000000001</v>
      </c>
    </row>
    <row r="154" spans="1:10" x14ac:dyDescent="0.2">
      <c r="A154" s="13"/>
      <c r="B154" s="79"/>
      <c r="C154" s="127"/>
      <c r="D154" s="89"/>
      <c r="E154" s="89">
        <v>4.01</v>
      </c>
      <c r="F154" s="89">
        <v>4.7300000000000004</v>
      </c>
      <c r="G154" s="89"/>
      <c r="H154" s="89">
        <f t="shared" si="14"/>
        <v>18.967300000000002</v>
      </c>
      <c r="I154" s="89"/>
      <c r="J154" s="90">
        <f t="shared" si="15"/>
        <v>18.967300000000002</v>
      </c>
    </row>
    <row r="155" spans="1:10" x14ac:dyDescent="0.2">
      <c r="A155" s="13"/>
      <c r="B155" s="129"/>
      <c r="C155" s="12"/>
      <c r="D155" s="89"/>
      <c r="E155" s="89"/>
      <c r="F155" s="89"/>
      <c r="G155" s="89"/>
      <c r="H155" s="89"/>
      <c r="I155" s="89"/>
      <c r="J155" s="90"/>
    </row>
    <row r="156" spans="1:10" x14ac:dyDescent="0.2">
      <c r="A156" s="13"/>
      <c r="B156" s="213" t="s">
        <v>453</v>
      </c>
      <c r="C156" s="6"/>
      <c r="D156" s="12"/>
      <c r="E156" s="82"/>
      <c r="F156" s="16"/>
      <c r="G156" s="81"/>
      <c r="H156" s="81"/>
      <c r="I156" s="28" t="s">
        <v>101</v>
      </c>
      <c r="J156" s="88">
        <f>SUM(J152:J155)</f>
        <v>345.81850000000003</v>
      </c>
    </row>
    <row r="157" spans="1:10" x14ac:dyDescent="0.2">
      <c r="A157" s="13"/>
      <c r="B157" s="79"/>
      <c r="C157" s="6"/>
      <c r="D157" s="12"/>
      <c r="E157" s="6"/>
      <c r="F157" s="16"/>
      <c r="G157" s="17"/>
      <c r="H157" s="27"/>
      <c r="I157" s="12"/>
      <c r="J157" s="12"/>
    </row>
    <row r="158" spans="1:10" ht="25.5" x14ac:dyDescent="0.2">
      <c r="A158" s="12" t="s">
        <v>414</v>
      </c>
      <c r="B158" s="79" t="str">
        <f>'PLANILHA ORÇAMENTÁRIA'!D37</f>
        <v>PONTALETES METÁLICOS SOLDADOS PERFIL "U" ENRIJECIDO 
DE ACO GALVANIZADO, DOBRADO, 150 X 60 X 20 MM</v>
      </c>
      <c r="C158" s="127" t="s">
        <v>336</v>
      </c>
      <c r="D158" s="89" t="s">
        <v>217</v>
      </c>
      <c r="E158" s="89" t="s">
        <v>22</v>
      </c>
      <c r="F158" s="89" t="s">
        <v>23</v>
      </c>
      <c r="G158" s="89" t="s">
        <v>24</v>
      </c>
      <c r="H158" s="89" t="s">
        <v>25</v>
      </c>
      <c r="I158" s="89" t="s">
        <v>26</v>
      </c>
      <c r="J158" s="90" t="s">
        <v>27</v>
      </c>
    </row>
    <row r="159" spans="1:10" x14ac:dyDescent="0.2">
      <c r="A159" s="12"/>
      <c r="B159" s="207" t="s">
        <v>444</v>
      </c>
      <c r="C159" s="127"/>
      <c r="D159" s="89"/>
      <c r="E159" s="89"/>
      <c r="F159" s="89"/>
      <c r="G159" s="89"/>
      <c r="H159" s="89"/>
      <c r="I159" s="89"/>
      <c r="J159" s="90"/>
    </row>
    <row r="160" spans="1:10" x14ac:dyDescent="0.2">
      <c r="A160" s="13"/>
      <c r="B160" s="208" t="s">
        <v>442</v>
      </c>
      <c r="C160" s="127"/>
      <c r="D160" s="89"/>
      <c r="E160" s="89">
        <f>10.38-0.6</f>
        <v>9.7800000000000011</v>
      </c>
      <c r="F160" s="89">
        <v>10.98</v>
      </c>
      <c r="G160" s="89"/>
      <c r="H160" s="89">
        <f>E160*F160</f>
        <v>107.38440000000001</v>
      </c>
      <c r="I160" s="89"/>
      <c r="J160" s="90">
        <f>H160</f>
        <v>107.38440000000001</v>
      </c>
    </row>
    <row r="161" spans="1:10" x14ac:dyDescent="0.2">
      <c r="A161" s="13"/>
      <c r="B161" s="129"/>
      <c r="C161" s="12"/>
      <c r="D161" s="89"/>
      <c r="E161" s="89"/>
      <c r="F161" s="89"/>
      <c r="G161" s="89"/>
      <c r="H161" s="89"/>
      <c r="I161" s="89"/>
      <c r="J161" s="90"/>
    </row>
    <row r="162" spans="1:10" x14ac:dyDescent="0.2">
      <c r="A162" s="13"/>
      <c r="B162" s="80"/>
      <c r="C162" s="6"/>
      <c r="D162" s="12"/>
      <c r="E162" s="82"/>
      <c r="F162" s="16"/>
      <c r="G162" s="81"/>
      <c r="H162" s="81"/>
      <c r="I162" s="28" t="s">
        <v>101</v>
      </c>
      <c r="J162" s="88">
        <f>SUM(J160:J161)</f>
        <v>107.38440000000001</v>
      </c>
    </row>
    <row r="163" spans="1:10" x14ac:dyDescent="0.2">
      <c r="A163" s="13"/>
      <c r="B163" s="79"/>
      <c r="C163" s="6"/>
      <c r="D163" s="12"/>
      <c r="E163" s="6"/>
      <c r="F163" s="16"/>
      <c r="G163" s="17"/>
      <c r="H163" s="27"/>
      <c r="I163" s="12"/>
      <c r="J163" s="12"/>
    </row>
    <row r="164" spans="1:10" ht="36.75" customHeight="1" x14ac:dyDescent="0.2">
      <c r="A164" s="12" t="s">
        <v>415</v>
      </c>
      <c r="B164" s="79" t="str">
        <f>'PLANILHA ORÇAMENTÁRIA'!D38</f>
        <v>RUFO EM CHAPA DE AÇO GALVANIZADO NÚMERO 24, CORTE DE 25 CM, INCLUSO TRANSPORTE VERTICAL. AF_07/2019</v>
      </c>
      <c r="C164" s="127" t="s">
        <v>303</v>
      </c>
      <c r="D164" s="89" t="s">
        <v>217</v>
      </c>
      <c r="E164" s="89" t="s">
        <v>22</v>
      </c>
      <c r="F164" s="89" t="s">
        <v>23</v>
      </c>
      <c r="G164" s="89" t="s">
        <v>24</v>
      </c>
      <c r="H164" s="89" t="s">
        <v>25</v>
      </c>
      <c r="I164" s="89" t="s">
        <v>26</v>
      </c>
      <c r="J164" s="90" t="s">
        <v>27</v>
      </c>
    </row>
    <row r="165" spans="1:10" x14ac:dyDescent="0.2">
      <c r="A165" s="13"/>
      <c r="B165" s="207" t="s">
        <v>486</v>
      </c>
      <c r="C165" s="12"/>
      <c r="D165" s="89"/>
      <c r="E165" s="89">
        <v>9.83</v>
      </c>
      <c r="F165" s="89"/>
      <c r="G165" s="89"/>
      <c r="H165" s="89"/>
      <c r="I165" s="89"/>
      <c r="J165" s="90">
        <f>E165</f>
        <v>9.83</v>
      </c>
    </row>
    <row r="166" spans="1:10" x14ac:dyDescent="0.2">
      <c r="A166" s="13"/>
      <c r="B166" s="207" t="s">
        <v>487</v>
      </c>
      <c r="C166" s="12"/>
      <c r="D166" s="89"/>
      <c r="E166" s="89">
        <v>12.96</v>
      </c>
      <c r="F166" s="89"/>
      <c r="G166" s="89"/>
      <c r="H166" s="89"/>
      <c r="I166" s="89"/>
      <c r="J166" s="90">
        <f t="shared" ref="J166:J167" si="16">E166</f>
        <v>12.96</v>
      </c>
    </row>
    <row r="167" spans="1:10" x14ac:dyDescent="0.2">
      <c r="A167" s="13"/>
      <c r="B167" s="207" t="s">
        <v>488</v>
      </c>
      <c r="C167" s="12"/>
      <c r="D167" s="89"/>
      <c r="E167" s="89">
        <v>25.22</v>
      </c>
      <c r="F167" s="89"/>
      <c r="G167" s="89"/>
      <c r="H167" s="89"/>
      <c r="I167" s="89"/>
      <c r="J167" s="90">
        <f t="shared" si="16"/>
        <v>25.22</v>
      </c>
    </row>
    <row r="168" spans="1:10" x14ac:dyDescent="0.2">
      <c r="A168" s="13"/>
      <c r="B168" s="207" t="s">
        <v>497</v>
      </c>
      <c r="C168" s="127"/>
      <c r="D168" s="89">
        <v>2</v>
      </c>
      <c r="E168" s="89">
        <v>9.7799999999999994</v>
      </c>
      <c r="F168" s="89"/>
      <c r="G168" s="89"/>
      <c r="H168" s="89"/>
      <c r="I168" s="89"/>
      <c r="J168" s="90">
        <f>D168*E168</f>
        <v>19.559999999999999</v>
      </c>
    </row>
    <row r="169" spans="1:10" x14ac:dyDescent="0.2">
      <c r="A169" s="13"/>
      <c r="B169" s="207"/>
      <c r="C169" s="12"/>
      <c r="D169" s="89"/>
      <c r="E169" s="89"/>
      <c r="F169" s="89"/>
      <c r="G169" s="89"/>
      <c r="H169" s="89"/>
      <c r="I169" s="89"/>
      <c r="J169" s="90"/>
    </row>
    <row r="170" spans="1:10" x14ac:dyDescent="0.2">
      <c r="A170" s="13"/>
      <c r="B170" s="210"/>
      <c r="C170" s="6"/>
      <c r="D170" s="12"/>
      <c r="E170" s="82"/>
      <c r="F170" s="89"/>
      <c r="G170" s="89"/>
      <c r="H170" s="89"/>
      <c r="I170" s="89"/>
      <c r="J170" s="90"/>
    </row>
    <row r="171" spans="1:10" x14ac:dyDescent="0.2">
      <c r="A171" s="13"/>
      <c r="B171" s="129"/>
      <c r="C171" s="12"/>
      <c r="D171" s="89"/>
      <c r="E171" s="89"/>
      <c r="F171" s="89"/>
      <c r="G171" s="89"/>
      <c r="H171" s="89"/>
      <c r="I171" s="89"/>
      <c r="J171" s="90"/>
    </row>
    <row r="172" spans="1:10" x14ac:dyDescent="0.2">
      <c r="A172" s="13"/>
      <c r="B172" s="213" t="s">
        <v>495</v>
      </c>
      <c r="C172" s="6"/>
      <c r="D172" s="12"/>
      <c r="E172" s="82"/>
      <c r="F172" s="16"/>
      <c r="G172" s="81"/>
      <c r="H172" s="81"/>
      <c r="I172" s="28" t="s">
        <v>101</v>
      </c>
      <c r="J172" s="88">
        <f>SUM(J165:J170)</f>
        <v>67.569999999999993</v>
      </c>
    </row>
    <row r="173" spans="1:10" x14ac:dyDescent="0.2">
      <c r="A173" s="13"/>
      <c r="B173" s="79"/>
      <c r="C173" s="6"/>
      <c r="D173" s="12"/>
      <c r="E173" s="6"/>
      <c r="F173" s="16"/>
      <c r="G173" s="17"/>
      <c r="H173" s="27"/>
      <c r="I173" s="12"/>
      <c r="J173" s="12"/>
    </row>
    <row r="174" spans="1:10" ht="38.25" x14ac:dyDescent="0.2">
      <c r="A174" s="12" t="s">
        <v>416</v>
      </c>
      <c r="B174" s="79" t="str">
        <f>'PLANILHA ORÇAMENTÁRIA'!D39</f>
        <v>CALHA EM CHAPA DE AÇO GALVANIZADO NÚMERO 24, DESENVOLVIMENTO DE 33 CM, M AS INCLUSO TRANSPORTE VERTICAL. AF_07/2019</v>
      </c>
      <c r="C174" s="127" t="s">
        <v>303</v>
      </c>
      <c r="D174" s="89" t="s">
        <v>217</v>
      </c>
      <c r="E174" s="89" t="s">
        <v>22</v>
      </c>
      <c r="F174" s="89" t="s">
        <v>23</v>
      </c>
      <c r="G174" s="89" t="s">
        <v>24</v>
      </c>
      <c r="H174" s="89" t="s">
        <v>25</v>
      </c>
      <c r="I174" s="89" t="s">
        <v>26</v>
      </c>
      <c r="J174" s="90" t="s">
        <v>27</v>
      </c>
    </row>
    <row r="175" spans="1:10" x14ac:dyDescent="0.2">
      <c r="A175" s="13"/>
      <c r="B175" s="207" t="s">
        <v>446</v>
      </c>
      <c r="C175" s="12"/>
      <c r="D175" s="89"/>
      <c r="E175" s="89">
        <v>10.98</v>
      </c>
      <c r="F175" s="89"/>
      <c r="G175" s="89"/>
      <c r="H175" s="89"/>
      <c r="I175" s="89"/>
      <c r="J175" s="90">
        <f>E175</f>
        <v>10.98</v>
      </c>
    </row>
    <row r="176" spans="1:10" x14ac:dyDescent="0.2">
      <c r="A176" s="13"/>
      <c r="B176" s="207" t="s">
        <v>447</v>
      </c>
      <c r="C176" s="12"/>
      <c r="D176" s="89"/>
      <c r="E176" s="89">
        <v>19.239999999999998</v>
      </c>
      <c r="F176" s="89"/>
      <c r="G176" s="89"/>
      <c r="H176" s="89"/>
      <c r="I176" s="89"/>
      <c r="J176" s="90">
        <f t="shared" ref="J176" si="17">E176</f>
        <v>19.239999999999998</v>
      </c>
    </row>
    <row r="177" spans="1:10" x14ac:dyDescent="0.2">
      <c r="A177" s="13"/>
      <c r="B177" s="129"/>
      <c r="C177" s="12"/>
      <c r="D177" s="89"/>
      <c r="E177" s="89"/>
      <c r="F177" s="89"/>
      <c r="G177" s="89"/>
      <c r="H177" s="89"/>
      <c r="I177" s="89"/>
      <c r="J177" s="90"/>
    </row>
    <row r="178" spans="1:10" x14ac:dyDescent="0.2">
      <c r="A178" s="13"/>
      <c r="B178" s="213" t="s">
        <v>495</v>
      </c>
      <c r="C178" s="6"/>
      <c r="D178" s="12"/>
      <c r="E178" s="82"/>
      <c r="F178" s="16"/>
      <c r="G178" s="81"/>
      <c r="H178" s="81"/>
      <c r="I178" s="28" t="s">
        <v>101</v>
      </c>
      <c r="J178" s="88">
        <f>SUM(J175:J176)</f>
        <v>30.22</v>
      </c>
    </row>
    <row r="179" spans="1:10" x14ac:dyDescent="0.2">
      <c r="A179" s="13"/>
      <c r="B179" s="79"/>
      <c r="C179" s="6"/>
      <c r="D179" s="12"/>
      <c r="E179" s="6"/>
      <c r="F179" s="16"/>
      <c r="G179" s="17"/>
      <c r="H179" s="27"/>
      <c r="I179" s="12"/>
      <c r="J179" s="12"/>
    </row>
    <row r="180" spans="1:10" ht="38.25" x14ac:dyDescent="0.2">
      <c r="A180" s="12" t="s">
        <v>437</v>
      </c>
      <c r="B180" s="79" t="str">
        <f>'PLANILHA ORÇAMENTÁRIA'!D40</f>
        <v>TUBO PVC, SÉRIE R, ÁGUA PLUVIAL, DN 100 MM, FORNECIDO E INSTALADO EM CONDUTORES VERTICAIS DE ÁGUAS PLUVIAIS. AF_06/2022</v>
      </c>
      <c r="C180" s="127" t="s">
        <v>303</v>
      </c>
      <c r="D180" s="89" t="s">
        <v>217</v>
      </c>
      <c r="E180" s="89" t="s">
        <v>22</v>
      </c>
      <c r="F180" s="89" t="s">
        <v>23</v>
      </c>
      <c r="G180" s="89" t="s">
        <v>24</v>
      </c>
      <c r="H180" s="89" t="s">
        <v>25</v>
      </c>
      <c r="I180" s="89" t="s">
        <v>26</v>
      </c>
      <c r="J180" s="90" t="s">
        <v>27</v>
      </c>
    </row>
    <row r="181" spans="1:10" x14ac:dyDescent="0.2">
      <c r="A181" s="13"/>
      <c r="B181" s="207" t="s">
        <v>446</v>
      </c>
      <c r="C181" s="12"/>
      <c r="D181" s="89">
        <v>2</v>
      </c>
      <c r="E181" s="89"/>
      <c r="F181" s="89"/>
      <c r="G181" s="89">
        <v>7</v>
      </c>
      <c r="H181" s="89"/>
      <c r="I181" s="89"/>
      <c r="J181" s="90">
        <f>D181*G181</f>
        <v>14</v>
      </c>
    </row>
    <row r="182" spans="1:10" x14ac:dyDescent="0.2">
      <c r="A182" s="13"/>
      <c r="B182" s="207" t="s">
        <v>447</v>
      </c>
      <c r="C182" s="12"/>
      <c r="D182" s="89">
        <v>2</v>
      </c>
      <c r="E182" s="89"/>
      <c r="F182" s="89"/>
      <c r="G182" s="89">
        <v>7</v>
      </c>
      <c r="H182" s="89"/>
      <c r="I182" s="89"/>
      <c r="J182" s="90">
        <f t="shared" ref="J182" si="18">D182*G182</f>
        <v>14</v>
      </c>
    </row>
    <row r="183" spans="1:10" x14ac:dyDescent="0.2">
      <c r="A183" s="13"/>
      <c r="B183" s="129"/>
      <c r="C183" s="12"/>
      <c r="D183" s="89"/>
      <c r="E183" s="89"/>
      <c r="F183" s="89"/>
      <c r="G183" s="89"/>
      <c r="H183" s="89"/>
      <c r="I183" s="89"/>
      <c r="J183" s="90"/>
    </row>
    <row r="184" spans="1:10" x14ac:dyDescent="0.2">
      <c r="A184" s="13"/>
      <c r="B184" s="80"/>
      <c r="C184" s="6"/>
      <c r="D184" s="12"/>
      <c r="E184" s="82"/>
      <c r="F184" s="16"/>
      <c r="G184" s="81"/>
      <c r="H184" s="81"/>
      <c r="I184" s="28" t="s">
        <v>101</v>
      </c>
      <c r="J184" s="88">
        <f>SUM(J181:J182)</f>
        <v>28</v>
      </c>
    </row>
    <row r="185" spans="1:10" x14ac:dyDescent="0.2">
      <c r="A185" s="13"/>
      <c r="B185" s="79"/>
      <c r="C185" s="6"/>
      <c r="D185" s="12"/>
      <c r="E185" s="6"/>
      <c r="F185" s="16"/>
      <c r="G185" s="17"/>
      <c r="H185" s="27"/>
      <c r="I185" s="12"/>
      <c r="J185" s="12"/>
    </row>
    <row r="186" spans="1:10" ht="25.5" x14ac:dyDescent="0.2">
      <c r="A186" s="12" t="s">
        <v>456</v>
      </c>
      <c r="B186" s="79" t="str">
        <f>'PLANILHA ORÇAMENTÁRIA'!D41</f>
        <v>SUPORTE EM CANTONEIRA PARA INSTALAÇAO DE CALHA PLUVIAL 38,1 MM X 3,17 MM (1 PÇ POR METRO)</v>
      </c>
      <c r="C186" s="127" t="s">
        <v>303</v>
      </c>
      <c r="D186" s="89" t="s">
        <v>217</v>
      </c>
      <c r="E186" s="89" t="s">
        <v>22</v>
      </c>
      <c r="F186" s="89" t="s">
        <v>23</v>
      </c>
      <c r="G186" s="89" t="s">
        <v>24</v>
      </c>
      <c r="H186" s="89" t="s">
        <v>25</v>
      </c>
      <c r="I186" s="89" t="s">
        <v>26</v>
      </c>
      <c r="J186" s="90" t="s">
        <v>27</v>
      </c>
    </row>
    <row r="187" spans="1:10" x14ac:dyDescent="0.2">
      <c r="A187" s="13"/>
      <c r="B187" s="207" t="s">
        <v>446</v>
      </c>
      <c r="C187" s="12"/>
      <c r="D187" s="89"/>
      <c r="E187" s="89">
        <v>10.98</v>
      </c>
      <c r="F187" s="89"/>
      <c r="G187" s="89"/>
      <c r="H187" s="89"/>
      <c r="I187" s="89"/>
      <c r="J187" s="90">
        <f>E187</f>
        <v>10.98</v>
      </c>
    </row>
    <row r="188" spans="1:10" x14ac:dyDescent="0.2">
      <c r="A188" s="13"/>
      <c r="B188" s="207" t="s">
        <v>447</v>
      </c>
      <c r="C188" s="12"/>
      <c r="D188" s="89"/>
      <c r="E188" s="89">
        <v>19.239999999999998</v>
      </c>
      <c r="F188" s="89"/>
      <c r="G188" s="89"/>
      <c r="H188" s="89"/>
      <c r="I188" s="89"/>
      <c r="J188" s="90">
        <f t="shared" ref="J188" si="19">E188</f>
        <v>19.239999999999998</v>
      </c>
    </row>
    <row r="189" spans="1:10" x14ac:dyDescent="0.2">
      <c r="A189" s="13"/>
      <c r="B189" s="79"/>
      <c r="C189" s="6"/>
      <c r="D189" s="12"/>
      <c r="E189" s="6"/>
      <c r="F189" s="16"/>
      <c r="G189" s="17"/>
      <c r="H189" s="27"/>
      <c r="I189" s="28" t="s">
        <v>101</v>
      </c>
      <c r="J189" s="88">
        <f>SUM(J186:J187)</f>
        <v>10.98</v>
      </c>
    </row>
    <row r="190" spans="1:10" x14ac:dyDescent="0.2">
      <c r="A190" s="13"/>
      <c r="B190" s="79"/>
      <c r="C190" s="6"/>
      <c r="D190" s="12"/>
      <c r="E190" s="6"/>
      <c r="F190" s="16"/>
      <c r="G190" s="17"/>
      <c r="H190" s="27"/>
      <c r="I190" s="12"/>
      <c r="J190" s="12"/>
    </row>
    <row r="191" spans="1:10" x14ac:dyDescent="0.2">
      <c r="A191" s="8">
        <v>6</v>
      </c>
      <c r="B191" s="4" t="str">
        <f>'PLANILHA ORÇAMENTÁRIA'!D43</f>
        <v>PINTURA</v>
      </c>
      <c r="C191" s="2"/>
      <c r="D191" s="2"/>
      <c r="E191" s="2"/>
      <c r="F191" s="3"/>
      <c r="G191" s="15"/>
      <c r="H191" s="5"/>
      <c r="I191" s="26"/>
      <c r="J191" s="26"/>
    </row>
    <row r="192" spans="1:10" ht="42.75" customHeight="1" x14ac:dyDescent="0.2">
      <c r="A192" s="12" t="s">
        <v>32</v>
      </c>
      <c r="B192" s="79" t="str">
        <f>'PLANILHA ORÇAMENTÁRIA'!D44</f>
        <v>APLICAÇÃO MANUAL DE FUNDO SELADOR ACRÍLICO EM SUPERFÍCIES EXTERNAS DE SACADA DE EDIFÍCIOS DE MÚLTIPLOS PAVIMENTOS. AF_03/2024</v>
      </c>
      <c r="C192" s="127" t="s">
        <v>336</v>
      </c>
      <c r="D192" s="89" t="s">
        <v>217</v>
      </c>
      <c r="E192" s="89" t="s">
        <v>22</v>
      </c>
      <c r="F192" s="89" t="s">
        <v>23</v>
      </c>
      <c r="G192" s="89" t="s">
        <v>24</v>
      </c>
      <c r="H192" s="89" t="s">
        <v>25</v>
      </c>
      <c r="I192" s="89" t="s">
        <v>26</v>
      </c>
      <c r="J192" s="90" t="s">
        <v>27</v>
      </c>
    </row>
    <row r="193" spans="1:10" ht="62.25" customHeight="1" x14ac:dyDescent="0.2">
      <c r="A193" s="13"/>
      <c r="B193" s="207" t="str">
        <f>B90</f>
        <v>PLATIBANDA DE ALVENARIA DE BLOCO CERÂMICO 14X19X39CM, ASSENTADO COM ARGAMASSA DE CIMENTO, CAL HIDRATADA CH1 E AREIA NO TRAÇO 1:0,5:8, AMARRADA COM PILARETES E VIGA EM CONC. ARM. A CADA 2M (ALTURA MAX=2,7M), EXCL. REVEST.</v>
      </c>
      <c r="C193" s="12"/>
      <c r="D193" s="89"/>
      <c r="E193" s="89"/>
      <c r="F193" s="89"/>
      <c r="G193" s="89"/>
      <c r="H193" s="89">
        <f>J101</f>
        <v>198.93280000000001</v>
      </c>
      <c r="I193" s="89"/>
      <c r="J193" s="90">
        <f>H193</f>
        <v>198.93280000000001</v>
      </c>
    </row>
    <row r="194" spans="1:10" x14ac:dyDescent="0.2">
      <c r="A194" s="13"/>
      <c r="B194" s="207" t="s">
        <v>498</v>
      </c>
      <c r="C194" s="12"/>
      <c r="D194" s="89"/>
      <c r="E194" s="89"/>
      <c r="F194" s="89"/>
      <c r="G194" s="89"/>
      <c r="H194" s="89"/>
      <c r="I194" s="89"/>
      <c r="J194" s="90"/>
    </row>
    <row r="195" spans="1:10" x14ac:dyDescent="0.2">
      <c r="A195" s="13"/>
      <c r="B195" s="80"/>
      <c r="C195" s="6"/>
      <c r="D195" s="12"/>
      <c r="E195" s="82"/>
      <c r="F195" s="16"/>
      <c r="G195" s="81"/>
      <c r="H195" s="81"/>
      <c r="I195" s="28" t="s">
        <v>101</v>
      </c>
      <c r="J195" s="88">
        <f>SUM(J193:J194)</f>
        <v>198.93280000000001</v>
      </c>
    </row>
    <row r="196" spans="1:10" x14ac:dyDescent="0.2">
      <c r="A196" s="13"/>
      <c r="B196" s="79"/>
      <c r="C196" s="6"/>
      <c r="D196" s="12"/>
      <c r="E196" s="6"/>
      <c r="F196" s="16"/>
      <c r="G196" s="17"/>
      <c r="H196" s="27"/>
      <c r="I196" s="12"/>
      <c r="J196" s="12"/>
    </row>
    <row r="197" spans="1:10" ht="38.25" x14ac:dyDescent="0.2">
      <c r="A197" s="12" t="s">
        <v>360</v>
      </c>
      <c r="B197" s="79" t="str">
        <f>'PLANILHA ORÇAMENTÁRIA'!D45</f>
        <v>APLICAÇÃO MANUAL DE TINTA LÁTEX ACRÍLICA EM SUPERFÍCIES EXTERNAS DE SACADA DE EDIFÍCIOS DE MÚLTIPLOS PAVIMENTOS, DUAS DEMÃOS. AF_03/2024</v>
      </c>
      <c r="C197" s="127" t="s">
        <v>336</v>
      </c>
      <c r="D197" s="89" t="s">
        <v>217</v>
      </c>
      <c r="E197" s="89" t="s">
        <v>22</v>
      </c>
      <c r="F197" s="89" t="s">
        <v>23</v>
      </c>
      <c r="G197" s="89" t="s">
        <v>24</v>
      </c>
      <c r="H197" s="89" t="s">
        <v>25</v>
      </c>
      <c r="I197" s="89" t="s">
        <v>26</v>
      </c>
      <c r="J197" s="90" t="s">
        <v>27</v>
      </c>
    </row>
    <row r="198" spans="1:10" ht="65.25" customHeight="1" x14ac:dyDescent="0.2">
      <c r="A198" s="13"/>
      <c r="B198" s="207" t="str">
        <f>B193</f>
        <v>PLATIBANDA DE ALVENARIA DE BLOCO CERÂMICO 14X19X39CM, ASSENTADO COM ARGAMASSA DE CIMENTO, CAL HIDRATADA CH1 E AREIA NO TRAÇO 1:0,5:8, AMARRADA COM PILARETES E VIGA EM CONC. ARM. A CADA 2M (ALTURA MAX=2,7M), EXCL. REVEST.</v>
      </c>
      <c r="C198" s="12"/>
      <c r="D198" s="89"/>
      <c r="E198" s="89"/>
      <c r="F198" s="89"/>
      <c r="G198" s="89"/>
      <c r="H198" s="89">
        <f>H193</f>
        <v>198.93280000000001</v>
      </c>
      <c r="I198" s="89"/>
      <c r="J198" s="90">
        <f>H198</f>
        <v>198.93280000000001</v>
      </c>
    </row>
    <row r="199" spans="1:10" x14ac:dyDescent="0.2">
      <c r="A199" s="13"/>
      <c r="B199" s="207" t="s">
        <v>498</v>
      </c>
      <c r="C199" s="12"/>
      <c r="D199" s="89"/>
      <c r="E199" s="89"/>
      <c r="F199" s="89"/>
      <c r="G199" s="89"/>
      <c r="H199" s="89"/>
      <c r="I199" s="89"/>
      <c r="J199" s="90"/>
    </row>
    <row r="200" spans="1:10" x14ac:dyDescent="0.2">
      <c r="A200" s="13"/>
      <c r="B200" s="80"/>
      <c r="C200" s="6"/>
      <c r="D200" s="12"/>
      <c r="E200" s="82"/>
      <c r="F200" s="16"/>
      <c r="G200" s="81"/>
      <c r="H200" s="81"/>
      <c r="I200" s="28" t="s">
        <v>101</v>
      </c>
      <c r="J200" s="88">
        <f>SUM(J198:J199)</f>
        <v>198.93280000000001</v>
      </c>
    </row>
    <row r="201" spans="1:10" x14ac:dyDescent="0.2">
      <c r="A201" s="13"/>
      <c r="B201" s="79"/>
      <c r="C201" s="6"/>
      <c r="D201" s="12"/>
      <c r="E201" s="6"/>
      <c r="F201" s="16"/>
      <c r="G201" s="17"/>
      <c r="H201" s="27"/>
      <c r="I201" s="12"/>
      <c r="J201" s="12"/>
    </row>
    <row r="202" spans="1:10" ht="45.75" customHeight="1" x14ac:dyDescent="0.2">
      <c r="A202" s="12" t="s">
        <v>361</v>
      </c>
      <c r="B202" s="79" t="str">
        <f>'PLANILHA ORÇAMENTÁRIA'!D46</f>
        <v>PINTURA COM TINTA ALQUÍDICA DE FUNDO (TIPO ZARCÃO) PULVERIZADA SOBRE PERFIL METÁLICO EXECUTADO EM FÁBRICA (POR DEMÃO). AF_01/2020_PE</v>
      </c>
      <c r="C202" s="127" t="s">
        <v>336</v>
      </c>
      <c r="D202" s="89" t="s">
        <v>217</v>
      </c>
      <c r="E202" s="89" t="s">
        <v>22</v>
      </c>
      <c r="F202" s="89" t="s">
        <v>23</v>
      </c>
      <c r="G202" s="89" t="s">
        <v>24</v>
      </c>
      <c r="H202" s="89" t="s">
        <v>25</v>
      </c>
      <c r="I202" s="89" t="s">
        <v>26</v>
      </c>
      <c r="J202" s="90" t="s">
        <v>27</v>
      </c>
    </row>
    <row r="203" spans="1:10" ht="51" x14ac:dyDescent="0.2">
      <c r="A203" s="13"/>
      <c r="B203" s="207" t="str">
        <f>B141</f>
        <v>TRAMA DE AÇO COMPOSTA POR TERÇAS PARA TELHADOS DE ATÉ 2 ÁGUAS PARA TELHA ONDULADA DE FIBROCIMENTO, METÁLICA, PLÁSTICA OU TERMOACÚSTICA, INCLUSO TRANSPORTE VERTICAL. AF_07/2019</v>
      </c>
      <c r="C203" s="12"/>
      <c r="D203" s="89"/>
      <c r="E203" s="89"/>
      <c r="F203" s="89"/>
      <c r="G203" s="89"/>
      <c r="H203" s="89">
        <f>J149</f>
        <v>473.3596</v>
      </c>
      <c r="I203" s="89"/>
      <c r="J203" s="90">
        <f>H203</f>
        <v>473.3596</v>
      </c>
    </row>
    <row r="204" spans="1:10" x14ac:dyDescent="0.2">
      <c r="A204" s="13"/>
      <c r="B204" s="129"/>
      <c r="C204" s="12"/>
      <c r="D204" s="89"/>
      <c r="E204" s="89"/>
      <c r="F204" s="89"/>
      <c r="G204" s="89"/>
      <c r="H204" s="89"/>
      <c r="I204" s="89"/>
      <c r="J204" s="90"/>
    </row>
    <row r="205" spans="1:10" x14ac:dyDescent="0.2">
      <c r="A205" s="13"/>
      <c r="B205" s="80"/>
      <c r="C205" s="6"/>
      <c r="D205" s="12"/>
      <c r="E205" s="82"/>
      <c r="F205" s="16"/>
      <c r="G205" s="81"/>
      <c r="H205" s="81"/>
      <c r="I205" s="28" t="s">
        <v>101</v>
      </c>
      <c r="J205" s="88">
        <f>SUM(J203:J204)</f>
        <v>473.3596</v>
      </c>
    </row>
    <row r="206" spans="1:10" x14ac:dyDescent="0.2">
      <c r="A206" s="13"/>
      <c r="B206" s="79"/>
      <c r="C206" s="6"/>
      <c r="D206" s="12"/>
      <c r="E206" s="6"/>
      <c r="F206" s="16"/>
      <c r="G206" s="17"/>
      <c r="H206" s="27"/>
      <c r="I206" s="12"/>
      <c r="J206" s="12"/>
    </row>
    <row r="207" spans="1:10" ht="12" customHeight="1" x14ac:dyDescent="0.2">
      <c r="A207" s="8">
        <v>7</v>
      </c>
      <c r="B207" s="4" t="str">
        <f>'PLANILHA ORÇAMENTÁRIA'!D48</f>
        <v xml:space="preserve">SERVIÇOS COMPLEMENTARES </v>
      </c>
      <c r="C207" s="2"/>
      <c r="D207" s="2"/>
      <c r="E207" s="2"/>
      <c r="F207" s="3"/>
      <c r="G207" s="15"/>
      <c r="H207" s="5"/>
      <c r="I207" s="26"/>
      <c r="J207" s="26"/>
    </row>
    <row r="208" spans="1:10" ht="38.25" x14ac:dyDescent="0.2">
      <c r="A208" s="12" t="s">
        <v>365</v>
      </c>
      <c r="B208" s="79" t="str">
        <f>'PLANILHA ORÇAMENTÁRIA'!D49</f>
        <v>ESCADA TIPO MARINHEIRO DE TUBO DE FERRO 1" E 3/4", COM H=4.20M, PARA ACESSO A CAIXA D'ÁGUA, INCLUSIVE PINTURA EM ESMALTE SINTÉTICO</v>
      </c>
      <c r="C208" s="127" t="s">
        <v>107</v>
      </c>
      <c r="D208" s="89" t="s">
        <v>217</v>
      </c>
      <c r="E208" s="89" t="s">
        <v>22</v>
      </c>
      <c r="F208" s="89" t="s">
        <v>23</v>
      </c>
      <c r="G208" s="89" t="s">
        <v>24</v>
      </c>
      <c r="H208" s="89" t="s">
        <v>25</v>
      </c>
      <c r="I208" s="89" t="s">
        <v>26</v>
      </c>
      <c r="J208" s="90" t="s">
        <v>27</v>
      </c>
    </row>
    <row r="209" spans="1:10" x14ac:dyDescent="0.2">
      <c r="A209" s="13"/>
      <c r="B209" s="207" t="s">
        <v>448</v>
      </c>
      <c r="C209" s="12"/>
      <c r="D209" s="89">
        <v>1</v>
      </c>
      <c r="E209" s="89"/>
      <c r="F209" s="89"/>
      <c r="G209" s="89"/>
      <c r="H209" s="89"/>
      <c r="I209" s="89"/>
      <c r="J209" s="90">
        <f>D209</f>
        <v>1</v>
      </c>
    </row>
    <row r="210" spans="1:10" x14ac:dyDescent="0.2">
      <c r="A210" s="13"/>
      <c r="B210" s="129"/>
      <c r="C210" s="12"/>
      <c r="D210" s="89"/>
      <c r="E210" s="89"/>
      <c r="F210" s="89"/>
      <c r="G210" s="89"/>
      <c r="H210" s="89"/>
      <c r="I210" s="89"/>
      <c r="J210" s="90"/>
    </row>
    <row r="211" spans="1:10" x14ac:dyDescent="0.2">
      <c r="A211" s="13"/>
      <c r="B211" s="80"/>
      <c r="C211" s="6"/>
      <c r="D211" s="12"/>
      <c r="E211" s="82"/>
      <c r="F211" s="16"/>
      <c r="G211" s="81"/>
      <c r="H211" s="81"/>
      <c r="I211" s="28" t="s">
        <v>101</v>
      </c>
      <c r="J211" s="88">
        <f>SUM(J209:J210)</f>
        <v>1</v>
      </c>
    </row>
    <row r="212" spans="1:10" x14ac:dyDescent="0.2">
      <c r="A212" s="13"/>
      <c r="B212" s="79"/>
      <c r="C212" s="6"/>
      <c r="D212" s="12"/>
      <c r="E212" s="6"/>
      <c r="F212" s="16"/>
      <c r="G212" s="17"/>
      <c r="H212" s="27"/>
      <c r="I212" s="12"/>
      <c r="J212" s="12"/>
    </row>
    <row r="213" spans="1:10" ht="38.25" x14ac:dyDescent="0.2">
      <c r="A213" s="12" t="s">
        <v>366</v>
      </c>
      <c r="B213" s="79" t="str">
        <f>'PLANILHA ORÇAMENTÁRIA'!D50</f>
        <v>PORTA EM ALUMÍNIO DE ABRIR TIPO VENEZIANA COM GUARNIÇÃO, FIXAÇÃO COM PARAFUSOS - FORNECIMENTO E INSTALAÇÃO. AF_12/2019</v>
      </c>
      <c r="C213" s="127" t="s">
        <v>107</v>
      </c>
      <c r="D213" s="89" t="s">
        <v>217</v>
      </c>
      <c r="E213" s="89" t="s">
        <v>22</v>
      </c>
      <c r="F213" s="89" t="s">
        <v>23</v>
      </c>
      <c r="G213" s="89" t="s">
        <v>24</v>
      </c>
      <c r="H213" s="89" t="s">
        <v>25</v>
      </c>
      <c r="I213" s="89" t="s">
        <v>26</v>
      </c>
      <c r="J213" s="90" t="s">
        <v>27</v>
      </c>
    </row>
    <row r="214" spans="1:10" x14ac:dyDescent="0.2">
      <c r="A214" s="13"/>
      <c r="B214" s="207" t="s">
        <v>445</v>
      </c>
      <c r="C214" s="12"/>
      <c r="D214" s="89"/>
      <c r="E214" s="89"/>
      <c r="F214" s="89">
        <v>0.7</v>
      </c>
      <c r="G214" s="89">
        <v>2.1</v>
      </c>
      <c r="H214" s="89">
        <f>F214*G214</f>
        <v>1.47</v>
      </c>
      <c r="I214" s="89"/>
      <c r="J214" s="90">
        <f>H214</f>
        <v>1.47</v>
      </c>
    </row>
    <row r="215" spans="1:10" x14ac:dyDescent="0.2">
      <c r="A215" s="13"/>
      <c r="B215" s="129"/>
      <c r="C215" s="12"/>
      <c r="D215" s="89"/>
      <c r="E215" s="89"/>
      <c r="F215" s="89"/>
      <c r="G215" s="89"/>
      <c r="H215" s="89"/>
      <c r="I215" s="89"/>
      <c r="J215" s="90"/>
    </row>
    <row r="216" spans="1:10" x14ac:dyDescent="0.2">
      <c r="A216" s="13"/>
      <c r="B216" s="80"/>
      <c r="C216" s="6"/>
      <c r="D216" s="12"/>
      <c r="E216" s="82"/>
      <c r="F216" s="16"/>
      <c r="G216" s="81"/>
      <c r="H216" s="81"/>
      <c r="I216" s="28" t="s">
        <v>101</v>
      </c>
      <c r="J216" s="88">
        <f>SUM(J214:J215)</f>
        <v>1.47</v>
      </c>
    </row>
    <row r="217" spans="1:10" x14ac:dyDescent="0.2">
      <c r="A217" s="13"/>
      <c r="B217" s="79"/>
      <c r="C217" s="6"/>
      <c r="D217" s="12"/>
      <c r="E217" s="6"/>
      <c r="F217" s="16"/>
      <c r="G217" s="17"/>
      <c r="H217" s="27"/>
      <c r="I217" s="12"/>
      <c r="J217" s="12"/>
    </row>
    <row r="218" spans="1:10" ht="42" customHeight="1" x14ac:dyDescent="0.2">
      <c r="A218" s="12" t="s">
        <v>367</v>
      </c>
      <c r="B218" s="79" t="str">
        <f>'PLANILHA ORÇAMENTÁRIA'!D51</f>
        <v>LOCAÇÃO DE ANDAIME METÁLICO PARA TRABALHO EM FACHADA DE EDIFÍCO (ALUGUEL DE 1 M² POR 1 MÊS) INCLUSIVE FRETE, MONTAGEM E DESMONTAGEM</v>
      </c>
      <c r="C218" s="127" t="s">
        <v>107</v>
      </c>
      <c r="D218" s="89" t="s">
        <v>217</v>
      </c>
      <c r="E218" s="89" t="s">
        <v>22</v>
      </c>
      <c r="F218" s="89" t="s">
        <v>23</v>
      </c>
      <c r="G218" s="89" t="s">
        <v>24</v>
      </c>
      <c r="H218" s="89" t="s">
        <v>25</v>
      </c>
      <c r="I218" s="89" t="s">
        <v>26</v>
      </c>
      <c r="J218" s="90" t="s">
        <v>27</v>
      </c>
    </row>
    <row r="219" spans="1:10" x14ac:dyDescent="0.2">
      <c r="A219" s="13"/>
      <c r="B219" s="207" t="s">
        <v>512</v>
      </c>
      <c r="C219" s="12"/>
      <c r="D219" s="89"/>
      <c r="E219" s="89"/>
      <c r="F219" s="89"/>
      <c r="G219" s="89"/>
      <c r="H219" s="89"/>
      <c r="I219" s="89"/>
      <c r="J219" s="90"/>
    </row>
    <row r="220" spans="1:10" x14ac:dyDescent="0.2">
      <c r="A220" s="13"/>
      <c r="B220" s="207" t="s">
        <v>513</v>
      </c>
      <c r="C220" s="12"/>
      <c r="D220" s="89"/>
      <c r="E220" s="89">
        <v>9.25</v>
      </c>
      <c r="F220" s="89"/>
      <c r="G220" s="89">
        <v>7</v>
      </c>
      <c r="H220" s="89">
        <f>E220*G220</f>
        <v>64.75</v>
      </c>
      <c r="I220" s="89"/>
      <c r="J220" s="90">
        <f>H220</f>
        <v>64.75</v>
      </c>
    </row>
    <row r="221" spans="1:10" x14ac:dyDescent="0.2">
      <c r="A221" s="13"/>
      <c r="B221" s="207" t="s">
        <v>514</v>
      </c>
      <c r="C221" s="12"/>
      <c r="D221" s="89"/>
      <c r="E221" s="89">
        <v>9.83</v>
      </c>
      <c r="F221" s="89"/>
      <c r="G221" s="89">
        <v>7</v>
      </c>
      <c r="H221" s="89">
        <f t="shared" ref="H221:H225" si="20">E221*G221</f>
        <v>68.81</v>
      </c>
      <c r="I221" s="89"/>
      <c r="J221" s="90">
        <f t="shared" ref="J221:J225" si="21">H221</f>
        <v>68.81</v>
      </c>
    </row>
    <row r="222" spans="1:10" x14ac:dyDescent="0.2">
      <c r="A222" s="13"/>
      <c r="B222" s="207" t="s">
        <v>515</v>
      </c>
      <c r="C222" s="12"/>
      <c r="D222" s="89"/>
      <c r="E222" s="89"/>
      <c r="F222" s="89"/>
      <c r="G222" s="89"/>
      <c r="H222" s="89"/>
      <c r="I222" s="89"/>
      <c r="J222" s="90"/>
    </row>
    <row r="223" spans="1:10" x14ac:dyDescent="0.2">
      <c r="A223" s="13"/>
      <c r="B223" s="207" t="s">
        <v>513</v>
      </c>
      <c r="C223" s="12"/>
      <c r="D223" s="89"/>
      <c r="E223" s="89">
        <v>19.239999999999998</v>
      </c>
      <c r="F223" s="89"/>
      <c r="G223" s="89">
        <v>7</v>
      </c>
      <c r="H223" s="89">
        <f t="shared" si="20"/>
        <v>134.67999999999998</v>
      </c>
      <c r="I223" s="89"/>
      <c r="J223" s="90">
        <f t="shared" si="21"/>
        <v>134.67999999999998</v>
      </c>
    </row>
    <row r="224" spans="1:10" x14ac:dyDescent="0.2">
      <c r="A224" s="13"/>
      <c r="B224" s="207" t="s">
        <v>516</v>
      </c>
      <c r="C224" s="12"/>
      <c r="D224" s="89"/>
      <c r="E224" s="89">
        <v>12.96</v>
      </c>
      <c r="F224" s="89"/>
      <c r="G224" s="89">
        <v>7</v>
      </c>
      <c r="H224" s="89">
        <f t="shared" si="20"/>
        <v>90.72</v>
      </c>
      <c r="I224" s="89"/>
      <c r="J224" s="90">
        <f t="shared" si="21"/>
        <v>90.72</v>
      </c>
    </row>
    <row r="225" spans="1:10" x14ac:dyDescent="0.2">
      <c r="A225" s="13"/>
      <c r="B225" s="207" t="s">
        <v>517</v>
      </c>
      <c r="C225" s="12"/>
      <c r="D225" s="89"/>
      <c r="E225" s="89">
        <v>25.22</v>
      </c>
      <c r="F225" s="89"/>
      <c r="G225" s="89">
        <v>7</v>
      </c>
      <c r="H225" s="89">
        <f t="shared" si="20"/>
        <v>176.54</v>
      </c>
      <c r="I225" s="89"/>
      <c r="J225" s="90">
        <f t="shared" si="21"/>
        <v>176.54</v>
      </c>
    </row>
    <row r="226" spans="1:10" x14ac:dyDescent="0.2">
      <c r="A226" s="13"/>
      <c r="B226" s="235" t="s">
        <v>518</v>
      </c>
      <c r="C226" s="12"/>
      <c r="D226" s="89"/>
      <c r="E226" s="89"/>
      <c r="F226" s="89"/>
      <c r="G226" s="89"/>
      <c r="H226" s="89"/>
      <c r="I226" s="89"/>
      <c r="J226" s="90"/>
    </row>
    <row r="227" spans="1:10" x14ac:dyDescent="0.2">
      <c r="A227" s="13"/>
      <c r="B227" s="235"/>
      <c r="C227" s="6"/>
      <c r="D227" s="12"/>
      <c r="E227" s="82"/>
      <c r="F227" s="16"/>
      <c r="G227" s="81"/>
      <c r="H227" s="81"/>
      <c r="I227" s="28" t="s">
        <v>101</v>
      </c>
      <c r="J227" s="88">
        <f>SUM(J220:J225)</f>
        <v>535.5</v>
      </c>
    </row>
    <row r="228" spans="1:10" x14ac:dyDescent="0.2">
      <c r="A228" s="227"/>
      <c r="B228" s="228"/>
      <c r="C228" s="229"/>
      <c r="D228" s="14"/>
      <c r="E228" s="230"/>
      <c r="F228" s="231"/>
      <c r="G228" s="232"/>
      <c r="H228" s="232"/>
      <c r="I228" s="233"/>
      <c r="J228" s="234"/>
    </row>
    <row r="229" spans="1:10" ht="25.5" x14ac:dyDescent="0.2">
      <c r="A229" s="12" t="s">
        <v>478</v>
      </c>
      <c r="B229" s="79" t="str">
        <f>'PLANILHA ORÇAMENTÁRIA'!D52</f>
        <v>CAIXA D'AGUA FIBRA DE VIDRO PARA 2000 LITROS, COM TAMPA  - FORNECIMENTO E INSTALAÇÃO, INCLUSIVE ACESSÓRIOS</v>
      </c>
      <c r="C229" s="127" t="s">
        <v>107</v>
      </c>
      <c r="D229" s="89" t="s">
        <v>217</v>
      </c>
      <c r="E229" s="89" t="s">
        <v>22</v>
      </c>
      <c r="F229" s="89" t="s">
        <v>23</v>
      </c>
      <c r="G229" s="89" t="s">
        <v>24</v>
      </c>
      <c r="H229" s="89" t="s">
        <v>25</v>
      </c>
      <c r="I229" s="89" t="s">
        <v>26</v>
      </c>
      <c r="J229" s="90" t="s">
        <v>27</v>
      </c>
    </row>
    <row r="230" spans="1:10" x14ac:dyDescent="0.2">
      <c r="A230" s="13"/>
      <c r="B230" s="207" t="s">
        <v>485</v>
      </c>
      <c r="C230" s="12"/>
      <c r="D230" s="89">
        <v>3</v>
      </c>
      <c r="E230" s="89"/>
      <c r="F230" s="89"/>
      <c r="G230" s="89"/>
      <c r="H230" s="89"/>
      <c r="I230" s="89"/>
      <c r="J230" s="90">
        <f>D230</f>
        <v>3</v>
      </c>
    </row>
    <row r="231" spans="1:10" x14ac:dyDescent="0.2">
      <c r="A231" s="13"/>
      <c r="B231" s="207"/>
      <c r="C231" s="12"/>
      <c r="D231" s="89"/>
      <c r="E231" s="89"/>
      <c r="F231" s="89"/>
      <c r="G231" s="89"/>
      <c r="H231" s="89"/>
      <c r="I231" s="89"/>
      <c r="J231" s="90"/>
    </row>
    <row r="232" spans="1:10" x14ac:dyDescent="0.2">
      <c r="A232" s="13"/>
      <c r="B232" s="80"/>
      <c r="C232" s="6"/>
      <c r="D232" s="12"/>
      <c r="E232" s="82"/>
      <c r="F232" s="16"/>
      <c r="G232" s="81"/>
      <c r="H232" s="81"/>
      <c r="I232" s="28" t="s">
        <v>101</v>
      </c>
      <c r="J232" s="88">
        <f>SUM(J230:J230)</f>
        <v>3</v>
      </c>
    </row>
  </sheetData>
  <mergeCells count="6">
    <mergeCell ref="B3:G3"/>
    <mergeCell ref="B4:G4"/>
    <mergeCell ref="A5:J5"/>
    <mergeCell ref="H3:J4"/>
    <mergeCell ref="A1:B2"/>
    <mergeCell ref="C1:J2"/>
  </mergeCells>
  <phoneticPr fontId="41" type="noConversion"/>
  <pageMargins left="0.51181102362204722" right="0.51181102362204722" top="0.78740157480314965" bottom="0.78740157480314965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="85" zoomScaleNormal="85" zoomScaleSheetLayoutView="85" workbookViewId="0">
      <selection activeCell="E12" sqref="E12"/>
    </sheetView>
  </sheetViews>
  <sheetFormatPr defaultColWidth="10.7109375" defaultRowHeight="15" customHeight="1" x14ac:dyDescent="0.25"/>
  <cols>
    <col min="1" max="1" width="10.7109375" style="84" customWidth="1"/>
    <col min="2" max="2" width="40.7109375" style="84" customWidth="1"/>
    <col min="3" max="3" width="14.7109375" style="84" bestFit="1" customWidth="1"/>
    <col min="4" max="4" width="20.140625" style="84" customWidth="1"/>
    <col min="5" max="5" width="21" style="84" customWidth="1"/>
    <col min="6" max="7" width="20.140625" style="84" customWidth="1"/>
    <col min="8" max="16384" width="10.7109375" style="84"/>
  </cols>
  <sheetData>
    <row r="1" spans="1:7" ht="25.5" customHeight="1" x14ac:dyDescent="0.25">
      <c r="A1" s="294" t="s">
        <v>321</v>
      </c>
      <c r="B1" s="295"/>
      <c r="C1" s="363" t="s">
        <v>339</v>
      </c>
      <c r="D1" s="364"/>
      <c r="E1" s="364"/>
      <c r="F1" s="364"/>
      <c r="G1" s="364"/>
    </row>
    <row r="2" spans="1:7" ht="15" customHeight="1" x14ac:dyDescent="0.25">
      <c r="A2" s="296"/>
      <c r="B2" s="362"/>
      <c r="C2" s="365"/>
      <c r="D2" s="366"/>
      <c r="E2" s="366"/>
      <c r="F2" s="367"/>
      <c r="G2" s="367"/>
    </row>
    <row r="3" spans="1:7" ht="23.25" customHeight="1" x14ac:dyDescent="0.25">
      <c r="A3" s="142" t="s">
        <v>318</v>
      </c>
      <c r="B3" s="355" t="str">
        <f>'PLANILHA ORÇAMENTÁRIA'!B2:G2</f>
        <v>REFORMA PARCIAL DA COBERTURA DO HOSPITAL MATERNIDADE SAGRADO CORAÇÃO DE MARIA</v>
      </c>
      <c r="C3" s="356"/>
      <c r="D3" s="356"/>
      <c r="E3" s="356"/>
      <c r="F3" s="370" t="s">
        <v>500</v>
      </c>
      <c r="G3" s="371"/>
    </row>
    <row r="4" spans="1:7" ht="20.25" customHeight="1" x14ac:dyDescent="0.25">
      <c r="A4" s="141" t="s">
        <v>319</v>
      </c>
      <c r="B4" s="368" t="s">
        <v>320</v>
      </c>
      <c r="C4" s="369"/>
      <c r="D4" s="369"/>
      <c r="E4" s="369"/>
      <c r="F4" s="372"/>
      <c r="G4" s="373"/>
    </row>
    <row r="5" spans="1:7" ht="12" customHeight="1" x14ac:dyDescent="0.25">
      <c r="A5" s="361"/>
      <c r="B5" s="361"/>
      <c r="C5" s="361"/>
      <c r="D5" s="361"/>
      <c r="E5" s="361"/>
      <c r="F5" s="361"/>
      <c r="G5" s="361"/>
    </row>
    <row r="6" spans="1:7" ht="24.95" customHeight="1" x14ac:dyDescent="0.25">
      <c r="A6" s="374" t="s">
        <v>2</v>
      </c>
      <c r="B6" s="382" t="s">
        <v>162</v>
      </c>
      <c r="C6" s="383" t="s">
        <v>188</v>
      </c>
      <c r="D6" s="384"/>
      <c r="E6" s="374" t="s">
        <v>163</v>
      </c>
      <c r="F6" s="374"/>
      <c r="G6" s="374"/>
    </row>
    <row r="7" spans="1:7" ht="24.95" customHeight="1" thickBot="1" x14ac:dyDescent="0.3">
      <c r="A7" s="381"/>
      <c r="B7" s="382"/>
      <c r="C7" s="385"/>
      <c r="D7" s="386"/>
      <c r="E7" s="106">
        <v>1</v>
      </c>
      <c r="F7" s="106">
        <v>2</v>
      </c>
      <c r="G7" s="106">
        <v>3</v>
      </c>
    </row>
    <row r="8" spans="1:7" ht="24.95" customHeight="1" x14ac:dyDescent="0.25">
      <c r="A8" s="375" t="s">
        <v>11</v>
      </c>
      <c r="B8" s="377" t="str">
        <f>'PLANILHA ORÇAMENTÁRIA'!D8</f>
        <v>INSTALAÇÃO DO CANTEIRO DE OBRAS</v>
      </c>
      <c r="C8" s="107" t="s">
        <v>164</v>
      </c>
      <c r="D8" s="108">
        <f>D9/$D$22</f>
        <v>0.21738084911234787</v>
      </c>
      <c r="E8" s="109">
        <v>1</v>
      </c>
      <c r="F8" s="109"/>
      <c r="G8" s="109"/>
    </row>
    <row r="9" spans="1:7" ht="24.95" customHeight="1" thickBot="1" x14ac:dyDescent="0.3">
      <c r="A9" s="376"/>
      <c r="B9" s="378"/>
      <c r="C9" s="110" t="s">
        <v>165</v>
      </c>
      <c r="D9" s="111">
        <f>'PLANILHA ORÇAMENTÁRIA'!I15</f>
        <v>67084.479999999996</v>
      </c>
      <c r="E9" s="112">
        <f>D9*E8</f>
        <v>67084.479999999996</v>
      </c>
      <c r="F9" s="112">
        <f>D9*F8</f>
        <v>0</v>
      </c>
      <c r="G9" s="112"/>
    </row>
    <row r="10" spans="1:7" ht="24.95" customHeight="1" x14ac:dyDescent="0.25">
      <c r="A10" s="375" t="s">
        <v>13</v>
      </c>
      <c r="B10" s="377" t="str">
        <f>'PLANILHA ORÇAMENTÁRIA'!D16</f>
        <v>SERVIÇOS PRELIMINARES</v>
      </c>
      <c r="C10" s="107" t="s">
        <v>164</v>
      </c>
      <c r="D10" s="108">
        <f>D11/$D$22</f>
        <v>4.7865343047849923E-2</v>
      </c>
      <c r="E10" s="109">
        <v>0.6</v>
      </c>
      <c r="F10" s="109">
        <v>0.4</v>
      </c>
      <c r="G10" s="109"/>
    </row>
    <row r="11" spans="1:7" ht="24.95" customHeight="1" thickBot="1" x14ac:dyDescent="0.3">
      <c r="A11" s="376"/>
      <c r="B11" s="378"/>
      <c r="C11" s="110" t="s">
        <v>165</v>
      </c>
      <c r="D11" s="111">
        <f>'PLANILHA ORÇAMENTÁRIA'!I22</f>
        <v>14771.410000000002</v>
      </c>
      <c r="E11" s="112">
        <f>E10*$D11</f>
        <v>8862.8460000000014</v>
      </c>
      <c r="F11" s="112">
        <f>F10*$D11</f>
        <v>5908.5640000000012</v>
      </c>
      <c r="G11" s="112"/>
    </row>
    <row r="12" spans="1:7" ht="24.95" customHeight="1" x14ac:dyDescent="0.25">
      <c r="A12" s="375" t="s">
        <v>16</v>
      </c>
      <c r="B12" s="377" t="str">
        <f>'PLANILHA ORÇAMENTÁRIA'!D23</f>
        <v>TRANSPORTES</v>
      </c>
      <c r="C12" s="107" t="s">
        <v>164</v>
      </c>
      <c r="D12" s="108">
        <f>D13/$D$22</f>
        <v>2.1938283580433076E-2</v>
      </c>
      <c r="E12" s="109">
        <v>0.2</v>
      </c>
      <c r="F12" s="109">
        <v>0.8</v>
      </c>
      <c r="G12" s="109"/>
    </row>
    <row r="13" spans="1:7" ht="24.95" customHeight="1" thickBot="1" x14ac:dyDescent="0.3">
      <c r="A13" s="376"/>
      <c r="B13" s="378"/>
      <c r="C13" s="110" t="s">
        <v>165</v>
      </c>
      <c r="D13" s="111">
        <f>'PLANILHA ORÇAMENTÁRIA'!I25</f>
        <v>6770.23</v>
      </c>
      <c r="E13" s="112">
        <f>E12*$D13</f>
        <v>1354.046</v>
      </c>
      <c r="F13" s="112">
        <f>F12*$D13</f>
        <v>5416.1840000000002</v>
      </c>
      <c r="G13" s="112">
        <f t="shared" ref="G13" si="0">G12*$D13</f>
        <v>0</v>
      </c>
    </row>
    <row r="14" spans="1:7" ht="24.95" customHeight="1" x14ac:dyDescent="0.25">
      <c r="A14" s="375" t="s">
        <v>18</v>
      </c>
      <c r="B14" s="377" t="str">
        <f>'PLANILHA ORÇAMENTÁRIA'!D26</f>
        <v>PAREDES DE ALVENARIA</v>
      </c>
      <c r="C14" s="107" t="s">
        <v>164</v>
      </c>
      <c r="D14" s="108">
        <f>D15/$D$22</f>
        <v>0.17810173541481794</v>
      </c>
      <c r="E14" s="113"/>
      <c r="F14" s="109">
        <v>0.6</v>
      </c>
      <c r="G14" s="109">
        <v>0.4</v>
      </c>
    </row>
    <row r="15" spans="1:7" ht="24.95" customHeight="1" thickBot="1" x14ac:dyDescent="0.3">
      <c r="A15" s="376"/>
      <c r="B15" s="378"/>
      <c r="C15" s="110" t="s">
        <v>165</v>
      </c>
      <c r="D15" s="111">
        <f>'PLANILHA ORÇAMENTÁRIA'!I32</f>
        <v>54962.81</v>
      </c>
      <c r="E15" s="112">
        <f>E14*$D15</f>
        <v>0</v>
      </c>
      <c r="F15" s="112">
        <f t="shared" ref="F15:G15" si="1">F14*$D15</f>
        <v>32977.685999999994</v>
      </c>
      <c r="G15" s="112">
        <f t="shared" si="1"/>
        <v>21985.124</v>
      </c>
    </row>
    <row r="16" spans="1:7" ht="24.95" customHeight="1" x14ac:dyDescent="0.25">
      <c r="A16" s="375" t="s">
        <v>19</v>
      </c>
      <c r="B16" s="379" t="str">
        <f>'PLANILHA ORÇAMENTÁRIA'!D33</f>
        <v>COBERTURA METÁLICA</v>
      </c>
      <c r="C16" s="107" t="s">
        <v>164</v>
      </c>
      <c r="D16" s="108">
        <f>D17/$D$22</f>
        <v>0.4028177585182538</v>
      </c>
      <c r="E16" s="113"/>
      <c r="F16" s="113">
        <v>0.6</v>
      </c>
      <c r="G16" s="113">
        <v>0.4</v>
      </c>
    </row>
    <row r="17" spans="1:7" ht="24.95" customHeight="1" thickBot="1" x14ac:dyDescent="0.3">
      <c r="A17" s="376"/>
      <c r="B17" s="380"/>
      <c r="C17" s="110" t="s">
        <v>165</v>
      </c>
      <c r="D17" s="111">
        <f>'PLANILHA ORÇAMENTÁRIA'!I42</f>
        <v>124310.95000000001</v>
      </c>
      <c r="E17" s="112">
        <f>E16*$D17</f>
        <v>0</v>
      </c>
      <c r="F17" s="112">
        <f t="shared" ref="F17:G17" si="2">F16*$D17</f>
        <v>74586.570000000007</v>
      </c>
      <c r="G17" s="112">
        <f t="shared" si="2"/>
        <v>49724.380000000005</v>
      </c>
    </row>
    <row r="18" spans="1:7" ht="24.95" customHeight="1" x14ac:dyDescent="0.25">
      <c r="A18" s="387">
        <v>6</v>
      </c>
      <c r="B18" s="377" t="str">
        <f>'PLANILHA ORÇAMENTÁRIA'!D43</f>
        <v>PINTURA</v>
      </c>
      <c r="C18" s="107" t="s">
        <v>164</v>
      </c>
      <c r="D18" s="108">
        <f>D19/$D$22</f>
        <v>4.9217693450931931E-2</v>
      </c>
      <c r="E18" s="113"/>
      <c r="F18" s="113">
        <v>0.2</v>
      </c>
      <c r="G18" s="113">
        <v>0.8</v>
      </c>
    </row>
    <row r="19" spans="1:7" ht="24.95" customHeight="1" thickBot="1" x14ac:dyDescent="0.3">
      <c r="A19" s="388"/>
      <c r="B19" s="378"/>
      <c r="C19" s="110" t="s">
        <v>165</v>
      </c>
      <c r="D19" s="111">
        <f>'PLANILHA ORÇAMENTÁRIA'!I47</f>
        <v>15188.75</v>
      </c>
      <c r="E19" s="112">
        <f>E18*$D19</f>
        <v>0</v>
      </c>
      <c r="F19" s="112">
        <f t="shared" ref="F19:G19" si="3">F18*$D19</f>
        <v>3037.75</v>
      </c>
      <c r="G19" s="112">
        <f t="shared" si="3"/>
        <v>12151</v>
      </c>
    </row>
    <row r="20" spans="1:7" ht="24.95" customHeight="1" x14ac:dyDescent="0.25">
      <c r="A20" s="389" t="s">
        <v>316</v>
      </c>
      <c r="B20" s="377" t="str">
        <f>'PLANILHA ORÇAMENTÁRIA'!D48</f>
        <v xml:space="preserve">SERVIÇOS COMPLEMENTARES </v>
      </c>
      <c r="C20" s="107" t="s">
        <v>164</v>
      </c>
      <c r="D20" s="108">
        <f>D21/$D$22</f>
        <v>8.2678336875365452E-2</v>
      </c>
      <c r="E20" s="113"/>
      <c r="F20" s="109">
        <v>0.3</v>
      </c>
      <c r="G20" s="109">
        <v>0.7</v>
      </c>
    </row>
    <row r="21" spans="1:7" ht="24.95" customHeight="1" thickBot="1" x14ac:dyDescent="0.3">
      <c r="A21" s="390"/>
      <c r="B21" s="378"/>
      <c r="C21" s="110" t="s">
        <v>165</v>
      </c>
      <c r="D21" s="111">
        <f>'PLANILHA ORÇAMENTÁRIA'!I53</f>
        <v>25514.82</v>
      </c>
      <c r="E21" s="112">
        <f>E20*$D21</f>
        <v>0</v>
      </c>
      <c r="F21" s="112">
        <f t="shared" ref="F21:G21" si="4">F20*$D21</f>
        <v>7654.4459999999999</v>
      </c>
      <c r="G21" s="112">
        <f t="shared" si="4"/>
        <v>17860.374</v>
      </c>
    </row>
    <row r="22" spans="1:7" ht="24.95" customHeight="1" x14ac:dyDescent="0.25">
      <c r="A22" s="395" t="s">
        <v>166</v>
      </c>
      <c r="B22" s="396"/>
      <c r="C22" s="396"/>
      <c r="D22" s="391">
        <f>D9+D11+D13+D15+D17+D19+D21</f>
        <v>308603.45</v>
      </c>
      <c r="E22" s="114">
        <f>E25/D22</f>
        <v>0.25048771165714445</v>
      </c>
      <c r="F22" s="114">
        <f>F24/$D$22</f>
        <v>0.41989550019612548</v>
      </c>
      <c r="G22" s="114">
        <f>G24/$D$22</f>
        <v>0.32961678814673001</v>
      </c>
    </row>
    <row r="23" spans="1:7" ht="24.95" customHeight="1" x14ac:dyDescent="0.25">
      <c r="A23" s="393" t="s">
        <v>167</v>
      </c>
      <c r="B23" s="394"/>
      <c r="C23" s="394"/>
      <c r="D23" s="391"/>
      <c r="E23" s="115">
        <f>E22</f>
        <v>0.25048771165714445</v>
      </c>
      <c r="F23" s="115">
        <f>E23+F22</f>
        <v>0.67038321185326999</v>
      </c>
      <c r="G23" s="115">
        <f>F23+G22</f>
        <v>1</v>
      </c>
    </row>
    <row r="24" spans="1:7" ht="24.95" customHeight="1" x14ac:dyDescent="0.25">
      <c r="A24" s="393" t="s">
        <v>168</v>
      </c>
      <c r="B24" s="394"/>
      <c r="C24" s="394"/>
      <c r="D24" s="391"/>
      <c r="E24" s="116">
        <f>E9+E11+E13+E15+E17+E19+E21</f>
        <v>77301.372000000003</v>
      </c>
      <c r="F24" s="116">
        <f t="shared" ref="F24:G24" si="5">F9+F11+F13+F15+F17+F19+F21</f>
        <v>129581.2</v>
      </c>
      <c r="G24" s="116">
        <f t="shared" si="5"/>
        <v>101720.878</v>
      </c>
    </row>
    <row r="25" spans="1:7" ht="24.95" customHeight="1" x14ac:dyDescent="0.25">
      <c r="A25" s="393" t="s">
        <v>169</v>
      </c>
      <c r="B25" s="394"/>
      <c r="C25" s="394"/>
      <c r="D25" s="392"/>
      <c r="E25" s="116">
        <f>E24</f>
        <v>77301.372000000003</v>
      </c>
      <c r="F25" s="116">
        <f>E25+F24</f>
        <v>206882.57199999999</v>
      </c>
      <c r="G25" s="116">
        <f>F25+G24</f>
        <v>308603.44999999995</v>
      </c>
    </row>
  </sheetData>
  <mergeCells count="29">
    <mergeCell ref="A18:A19"/>
    <mergeCell ref="A20:A21"/>
    <mergeCell ref="B20:B21"/>
    <mergeCell ref="B18:B19"/>
    <mergeCell ref="D22:D25"/>
    <mergeCell ref="A23:C23"/>
    <mergeCell ref="A24:C24"/>
    <mergeCell ref="A25:C25"/>
    <mergeCell ref="A22:C22"/>
    <mergeCell ref="E6:G6"/>
    <mergeCell ref="A14:A15"/>
    <mergeCell ref="B14:B15"/>
    <mergeCell ref="A16:A17"/>
    <mergeCell ref="B16:B17"/>
    <mergeCell ref="A10:A11"/>
    <mergeCell ref="B10:B11"/>
    <mergeCell ref="A12:A13"/>
    <mergeCell ref="B12:B13"/>
    <mergeCell ref="A6:A7"/>
    <mergeCell ref="B6:B7"/>
    <mergeCell ref="B8:B9"/>
    <mergeCell ref="A8:A9"/>
    <mergeCell ref="C6:D7"/>
    <mergeCell ref="A5:G5"/>
    <mergeCell ref="A1:B2"/>
    <mergeCell ref="C1:G2"/>
    <mergeCell ref="B3:E3"/>
    <mergeCell ref="B4:E4"/>
    <mergeCell ref="F3:G4"/>
  </mergeCells>
  <conditionalFormatting sqref="E8:G25">
    <cfRule type="cellIs" dxfId="0" priority="1" operator="equal">
      <formula>0</formula>
    </cfRule>
  </conditionalFormatting>
  <printOptions horizontalCentered="1" gridLines="1"/>
  <pageMargins left="0.39370078740157483" right="0.39370078740157483" top="0.39370078740157483" bottom="0.39370078740157483" header="0" footer="0"/>
  <pageSetup paperSize="9" scale="65" orientation="landscape" r:id="rId1"/>
  <headerFooter alignWithMargins="0"/>
  <colBreaks count="1" manualBreakCount="1">
    <brk id="7" max="5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Normal="100" zoomScaleSheetLayoutView="100" workbookViewId="0">
      <selection activeCell="A15" sqref="A15"/>
    </sheetView>
  </sheetViews>
  <sheetFormatPr defaultRowHeight="15" x14ac:dyDescent="0.25"/>
  <cols>
    <col min="1" max="1" width="12.28515625" style="60" customWidth="1"/>
    <col min="2" max="2" width="10" style="60" bestFit="1" customWidth="1"/>
    <col min="3" max="3" width="9.140625" style="61"/>
    <col min="4" max="4" width="20.5703125" style="61" customWidth="1"/>
    <col min="5" max="5" width="20.7109375" style="61" customWidth="1"/>
    <col min="6" max="6" width="5" style="61" bestFit="1" customWidth="1"/>
    <col min="7" max="7" width="8.5703125" style="61" bestFit="1" customWidth="1"/>
    <col min="8" max="8" width="8.42578125" style="61" bestFit="1" customWidth="1"/>
    <col min="9" max="9" width="15.140625" style="61" bestFit="1" customWidth="1"/>
  </cols>
  <sheetData>
    <row r="1" spans="1:9" ht="15" customHeight="1" x14ac:dyDescent="0.25">
      <c r="A1" s="424"/>
      <c r="B1" s="425"/>
      <c r="C1" s="425"/>
      <c r="D1" s="425"/>
      <c r="E1" s="425"/>
      <c r="F1" s="425"/>
      <c r="G1" s="425"/>
      <c r="H1" s="426"/>
      <c r="I1" s="420" t="s">
        <v>103</v>
      </c>
    </row>
    <row r="2" spans="1:9" ht="15" customHeight="1" x14ac:dyDescent="0.25">
      <c r="A2" s="427"/>
      <c r="B2" s="428"/>
      <c r="C2" s="428"/>
      <c r="D2" s="428"/>
      <c r="E2" s="428"/>
      <c r="F2" s="428"/>
      <c r="G2" s="428"/>
      <c r="H2" s="429"/>
      <c r="I2" s="420"/>
    </row>
    <row r="3" spans="1:9" ht="15" customHeight="1" x14ac:dyDescent="0.25">
      <c r="A3" s="424" t="s">
        <v>102</v>
      </c>
      <c r="B3" s="425"/>
      <c r="C3" s="425"/>
      <c r="D3" s="425"/>
      <c r="E3" s="425"/>
      <c r="F3" s="425"/>
      <c r="G3" s="425"/>
      <c r="H3" s="426"/>
      <c r="I3" s="31">
        <v>44652</v>
      </c>
    </row>
    <row r="4" spans="1:9" ht="15" customHeight="1" x14ac:dyDescent="0.25">
      <c r="A4" s="427"/>
      <c r="B4" s="428"/>
      <c r="C4" s="428"/>
      <c r="D4" s="428"/>
      <c r="E4" s="428"/>
      <c r="F4" s="428"/>
      <c r="G4" s="428"/>
      <c r="H4" s="429"/>
      <c r="I4" s="134" t="s">
        <v>104</v>
      </c>
    </row>
    <row r="5" spans="1:9" ht="15" customHeight="1" x14ac:dyDescent="0.25">
      <c r="A5" s="421" t="s">
        <v>254</v>
      </c>
      <c r="B5" s="421"/>
      <c r="C5" s="421"/>
      <c r="D5" s="421"/>
      <c r="E5" s="421"/>
      <c r="F5" s="421"/>
      <c r="G5" s="421"/>
      <c r="H5" s="421"/>
      <c r="I5" s="422" t="s">
        <v>189</v>
      </c>
    </row>
    <row r="6" spans="1:9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ht="15" customHeight="1" x14ac:dyDescent="0.25">
      <c r="A7" s="423" t="s">
        <v>255</v>
      </c>
      <c r="B7" s="423"/>
      <c r="C7" s="423"/>
      <c r="D7" s="423"/>
      <c r="E7" s="423"/>
      <c r="F7" s="423"/>
      <c r="G7" s="423"/>
      <c r="H7" s="423"/>
      <c r="I7" s="423"/>
    </row>
    <row r="8" spans="1:9" x14ac:dyDescent="0.25">
      <c r="A8" s="419" t="s">
        <v>113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5">
      <c r="A9" s="32" t="s">
        <v>105</v>
      </c>
      <c r="B9" s="132" t="s">
        <v>4</v>
      </c>
      <c r="C9" s="410" t="s">
        <v>106</v>
      </c>
      <c r="D9" s="410"/>
      <c r="E9" s="410"/>
      <c r="F9" s="132" t="s">
        <v>107</v>
      </c>
      <c r="G9" s="33" t="s">
        <v>108</v>
      </c>
      <c r="H9" s="34" t="s">
        <v>109</v>
      </c>
      <c r="I9" s="35" t="s">
        <v>110</v>
      </c>
    </row>
    <row r="10" spans="1:9" x14ac:dyDescent="0.25">
      <c r="A10" s="62" t="s">
        <v>250</v>
      </c>
      <c r="B10" s="62" t="s">
        <v>317</v>
      </c>
      <c r="C10" s="411" t="s">
        <v>267</v>
      </c>
      <c r="D10" s="412"/>
      <c r="E10" s="40" t="s">
        <v>114</v>
      </c>
      <c r="F10" s="133" t="s">
        <v>111</v>
      </c>
      <c r="G10" s="37">
        <v>0.29859999999999998</v>
      </c>
      <c r="H10" s="41">
        <v>19.12</v>
      </c>
      <c r="I10" s="66">
        <f>G10*H10</f>
        <v>5.7092320000000001</v>
      </c>
    </row>
    <row r="11" spans="1:9" x14ac:dyDescent="0.25">
      <c r="A11" s="418" t="s">
        <v>112</v>
      </c>
      <c r="B11" s="418"/>
      <c r="C11" s="418"/>
      <c r="D11" s="418"/>
      <c r="E11" s="418"/>
      <c r="F11" s="418"/>
      <c r="G11" s="418"/>
      <c r="H11" s="418"/>
      <c r="I11" s="43">
        <f>I10</f>
        <v>5.7092320000000001</v>
      </c>
    </row>
    <row r="12" spans="1:9" x14ac:dyDescent="0.25">
      <c r="A12" s="130"/>
      <c r="B12" s="130"/>
      <c r="C12" s="130"/>
      <c r="D12" s="130"/>
      <c r="E12" s="130"/>
      <c r="F12" s="130"/>
      <c r="G12" s="130"/>
      <c r="H12" s="130"/>
      <c r="I12" s="43"/>
    </row>
    <row r="13" spans="1:9" x14ac:dyDescent="0.25">
      <c r="A13" s="419" t="s">
        <v>117</v>
      </c>
      <c r="B13" s="419"/>
      <c r="C13" s="419"/>
      <c r="D13" s="419"/>
      <c r="E13" s="419"/>
      <c r="F13" s="419"/>
      <c r="G13" s="419"/>
      <c r="H13" s="419"/>
      <c r="I13" s="419"/>
    </row>
    <row r="14" spans="1:9" x14ac:dyDescent="0.25">
      <c r="A14" s="32" t="s">
        <v>105</v>
      </c>
      <c r="B14" s="132" t="s">
        <v>4</v>
      </c>
      <c r="C14" s="410" t="s">
        <v>106</v>
      </c>
      <c r="D14" s="410"/>
      <c r="E14" s="410"/>
      <c r="F14" s="132" t="s">
        <v>107</v>
      </c>
      <c r="G14" s="33" t="s">
        <v>108</v>
      </c>
      <c r="H14" s="34" t="s">
        <v>109</v>
      </c>
      <c r="I14" s="35" t="s">
        <v>110</v>
      </c>
    </row>
    <row r="15" spans="1:9" ht="15" customHeight="1" x14ac:dyDescent="0.25">
      <c r="A15" s="50" t="s">
        <v>256</v>
      </c>
      <c r="B15" s="36" t="s">
        <v>146</v>
      </c>
      <c r="C15" s="413" t="s">
        <v>257</v>
      </c>
      <c r="D15" s="413"/>
      <c r="E15" s="413"/>
      <c r="F15" s="50" t="s">
        <v>15</v>
      </c>
      <c r="G15" s="71">
        <v>0.3</v>
      </c>
      <c r="H15" s="76">
        <v>4.75</v>
      </c>
      <c r="I15" s="38">
        <f>G15*H15</f>
        <v>1.425</v>
      </c>
    </row>
    <row r="16" spans="1:9" ht="32.25" customHeight="1" x14ac:dyDescent="0.25">
      <c r="A16" s="53"/>
      <c r="B16" s="53"/>
      <c r="C16" s="414"/>
      <c r="D16" s="414"/>
      <c r="E16" s="414"/>
      <c r="F16" s="54"/>
      <c r="G16" s="55"/>
      <c r="H16" s="56"/>
      <c r="I16" s="57"/>
    </row>
    <row r="17" spans="1:9" x14ac:dyDescent="0.25">
      <c r="A17" s="418" t="s">
        <v>115</v>
      </c>
      <c r="B17" s="418"/>
      <c r="C17" s="418"/>
      <c r="D17" s="418"/>
      <c r="E17" s="418"/>
      <c r="F17" s="418"/>
      <c r="G17" s="418"/>
      <c r="H17" s="418"/>
      <c r="I17" s="58">
        <f>SUM(I15:I16)</f>
        <v>1.425</v>
      </c>
    </row>
    <row r="18" spans="1:9" x14ac:dyDescent="0.25">
      <c r="A18" s="130"/>
      <c r="B18" s="130"/>
      <c r="C18" s="130"/>
      <c r="D18" s="130"/>
      <c r="E18" s="130"/>
      <c r="F18" s="130"/>
      <c r="G18" s="130"/>
      <c r="H18" s="130"/>
      <c r="I18" s="43"/>
    </row>
    <row r="19" spans="1:9" x14ac:dyDescent="0.25">
      <c r="A19" s="130"/>
      <c r="B19" s="130"/>
      <c r="C19" s="130"/>
      <c r="D19" s="130"/>
      <c r="E19" s="130"/>
      <c r="F19" s="130"/>
      <c r="G19" s="130"/>
      <c r="H19" s="130"/>
      <c r="I19" s="43"/>
    </row>
    <row r="20" spans="1:9" x14ac:dyDescent="0.25">
      <c r="A20" s="431" t="s">
        <v>119</v>
      </c>
      <c r="B20" s="431"/>
      <c r="C20" s="431"/>
      <c r="D20" s="431"/>
      <c r="E20" s="431"/>
      <c r="F20" s="431"/>
      <c r="G20" s="431"/>
      <c r="H20" s="431"/>
      <c r="I20" s="431"/>
    </row>
    <row r="21" spans="1:9" x14ac:dyDescent="0.25">
      <c r="A21" s="39"/>
      <c r="B21" s="133"/>
      <c r="C21" s="432" t="s">
        <v>106</v>
      </c>
      <c r="D21" s="432"/>
      <c r="E21" s="432"/>
      <c r="F21" s="133" t="s">
        <v>107</v>
      </c>
      <c r="G21" s="44" t="s">
        <v>108</v>
      </c>
      <c r="H21" s="41" t="s">
        <v>109</v>
      </c>
      <c r="I21" s="42" t="s">
        <v>110</v>
      </c>
    </row>
    <row r="22" spans="1:9" ht="15" customHeight="1" x14ac:dyDescent="0.25">
      <c r="A22" s="45"/>
      <c r="B22" s="45"/>
      <c r="C22" s="415"/>
      <c r="D22" s="416"/>
      <c r="E22" s="417"/>
      <c r="F22" s="46"/>
      <c r="G22" s="46"/>
      <c r="H22" s="47"/>
      <c r="I22" s="48"/>
    </row>
    <row r="23" spans="1:9" x14ac:dyDescent="0.25">
      <c r="A23" s="418" t="s">
        <v>116</v>
      </c>
      <c r="B23" s="418"/>
      <c r="C23" s="418"/>
      <c r="D23" s="418"/>
      <c r="E23" s="418"/>
      <c r="F23" s="418"/>
      <c r="G23" s="418"/>
      <c r="H23" s="418"/>
      <c r="I23" s="49">
        <f>I22</f>
        <v>0</v>
      </c>
    </row>
    <row r="24" spans="1:9" x14ac:dyDescent="0.25">
      <c r="A24" s="433"/>
      <c r="B24" s="434"/>
      <c r="C24" s="434"/>
      <c r="D24" s="434"/>
      <c r="E24" s="434"/>
      <c r="F24" s="434"/>
      <c r="G24" s="434"/>
      <c r="H24" s="434"/>
      <c r="I24" s="435"/>
    </row>
    <row r="25" spans="1:9" x14ac:dyDescent="0.25">
      <c r="A25" s="419" t="s">
        <v>118</v>
      </c>
      <c r="B25" s="419"/>
      <c r="C25" s="419"/>
      <c r="D25" s="419"/>
      <c r="E25" s="419"/>
      <c r="F25" s="419"/>
      <c r="G25" s="419"/>
      <c r="H25" s="419"/>
      <c r="I25" s="419"/>
    </row>
    <row r="26" spans="1:9" x14ac:dyDescent="0.25">
      <c r="A26" s="430" t="s">
        <v>120</v>
      </c>
      <c r="B26" s="430"/>
      <c r="C26" s="430"/>
      <c r="D26" s="430"/>
      <c r="E26" s="430"/>
      <c r="F26" s="430"/>
      <c r="G26" s="430"/>
      <c r="H26" s="430"/>
      <c r="I26" s="59">
        <f>I11</f>
        <v>5.7092320000000001</v>
      </c>
    </row>
    <row r="27" spans="1:9" x14ac:dyDescent="0.25">
      <c r="A27" s="430" t="s">
        <v>121</v>
      </c>
      <c r="B27" s="430"/>
      <c r="C27" s="430"/>
      <c r="D27" s="430"/>
      <c r="E27" s="430"/>
      <c r="F27" s="430"/>
      <c r="G27" s="430"/>
      <c r="H27" s="430"/>
      <c r="I27" s="59">
        <f>I17</f>
        <v>1.425</v>
      </c>
    </row>
    <row r="28" spans="1:9" x14ac:dyDescent="0.25">
      <c r="A28" s="430" t="s">
        <v>124</v>
      </c>
      <c r="B28" s="430"/>
      <c r="C28" s="430"/>
      <c r="D28" s="430"/>
      <c r="E28" s="430"/>
      <c r="F28" s="430"/>
      <c r="G28" s="430"/>
      <c r="H28" s="430"/>
      <c r="I28" s="59">
        <f>I23</f>
        <v>0</v>
      </c>
    </row>
    <row r="29" spans="1:9" x14ac:dyDescent="0.25">
      <c r="A29" s="430" t="s">
        <v>125</v>
      </c>
      <c r="B29" s="430"/>
      <c r="C29" s="430"/>
      <c r="D29" s="430"/>
      <c r="E29" s="430"/>
      <c r="F29" s="430"/>
      <c r="G29" s="430"/>
      <c r="H29" s="430"/>
      <c r="I29" s="64">
        <f>SUM(I26:I27)</f>
        <v>7.1342319999999999</v>
      </c>
    </row>
  </sheetData>
  <mergeCells count="25">
    <mergeCell ref="A27:H27"/>
    <mergeCell ref="A28:H28"/>
    <mergeCell ref="A29:H29"/>
    <mergeCell ref="A17:H17"/>
    <mergeCell ref="A20:I20"/>
    <mergeCell ref="C21:E21"/>
    <mergeCell ref="A26:H26"/>
    <mergeCell ref="A25:I25"/>
    <mergeCell ref="A23:H23"/>
    <mergeCell ref="A24:I24"/>
    <mergeCell ref="A8:I8"/>
    <mergeCell ref="I1:I2"/>
    <mergeCell ref="A5:H6"/>
    <mergeCell ref="I5:I6"/>
    <mergeCell ref="A7:I7"/>
    <mergeCell ref="A3:H4"/>
    <mergeCell ref="A1:H2"/>
    <mergeCell ref="C9:E9"/>
    <mergeCell ref="C10:D10"/>
    <mergeCell ref="C15:E15"/>
    <mergeCell ref="C16:E16"/>
    <mergeCell ref="C22:E22"/>
    <mergeCell ref="A11:H11"/>
    <mergeCell ref="A13:I13"/>
    <mergeCell ref="C14:E14"/>
  </mergeCells>
  <pageMargins left="0.511811024" right="0.511811024" top="0.78740157499999996" bottom="0.78740157499999996" header="0.31496062000000002" footer="0.31496062000000002"/>
  <pageSetup paperSize="9"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topLeftCell="A3" zoomScale="115" zoomScaleNormal="100" zoomScaleSheetLayoutView="115" workbookViewId="0">
      <selection activeCell="L16" sqref="L16"/>
    </sheetView>
  </sheetViews>
  <sheetFormatPr defaultRowHeight="15" x14ac:dyDescent="0.25"/>
  <cols>
    <col min="1" max="1" width="12.28515625" style="60" customWidth="1"/>
    <col min="2" max="2" width="10" style="60" bestFit="1" customWidth="1"/>
    <col min="3" max="3" width="9.140625" style="61"/>
    <col min="4" max="4" width="20.5703125" style="61" customWidth="1"/>
    <col min="5" max="5" width="20.140625" style="61" customWidth="1"/>
    <col min="6" max="6" width="5" style="61" bestFit="1" customWidth="1"/>
    <col min="7" max="7" width="8.5703125" style="61" bestFit="1" customWidth="1"/>
    <col min="8" max="8" width="8.42578125" style="61" bestFit="1" customWidth="1"/>
    <col min="9" max="9" width="11" style="61" bestFit="1" customWidth="1"/>
  </cols>
  <sheetData>
    <row r="1" spans="1:9" ht="15" customHeight="1" x14ac:dyDescent="0.25">
      <c r="A1" s="436" t="s">
        <v>102</v>
      </c>
      <c r="B1" s="436"/>
      <c r="C1" s="436"/>
      <c r="D1" s="436"/>
      <c r="E1" s="436"/>
      <c r="F1" s="436"/>
      <c r="G1" s="436"/>
      <c r="H1" s="436"/>
      <c r="I1" s="420" t="s">
        <v>103</v>
      </c>
    </row>
    <row r="2" spans="1:9" ht="15" customHeight="1" x14ac:dyDescent="0.25">
      <c r="A2" s="436"/>
      <c r="B2" s="436"/>
      <c r="C2" s="436"/>
      <c r="D2" s="436"/>
      <c r="E2" s="436"/>
      <c r="F2" s="436"/>
      <c r="G2" s="436"/>
      <c r="H2" s="436"/>
      <c r="I2" s="420"/>
    </row>
    <row r="3" spans="1:9" ht="15" customHeight="1" x14ac:dyDescent="0.25">
      <c r="A3" s="436"/>
      <c r="B3" s="436"/>
      <c r="C3" s="436"/>
      <c r="D3" s="436"/>
      <c r="E3" s="436"/>
      <c r="F3" s="436"/>
      <c r="G3" s="436"/>
      <c r="H3" s="436"/>
      <c r="I3" s="31">
        <v>44318</v>
      </c>
    </row>
    <row r="4" spans="1:9" ht="15" customHeight="1" x14ac:dyDescent="0.25">
      <c r="A4" s="436"/>
      <c r="B4" s="436"/>
      <c r="C4" s="436"/>
      <c r="D4" s="436"/>
      <c r="E4" s="436"/>
      <c r="F4" s="436"/>
      <c r="G4" s="436"/>
      <c r="H4" s="436"/>
      <c r="I4" s="134" t="s">
        <v>152</v>
      </c>
    </row>
    <row r="5" spans="1:9" ht="15" customHeight="1" x14ac:dyDescent="0.25">
      <c r="A5" s="421" t="s">
        <v>251</v>
      </c>
      <c r="B5" s="421"/>
      <c r="C5" s="421"/>
      <c r="D5" s="421"/>
      <c r="E5" s="421"/>
      <c r="F5" s="421"/>
      <c r="G5" s="421"/>
      <c r="H5" s="421"/>
      <c r="I5" s="422" t="s">
        <v>144</v>
      </c>
    </row>
    <row r="6" spans="1:9" ht="31.5" customHeight="1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ht="15" customHeight="1" x14ac:dyDescent="0.25">
      <c r="A7" s="423" t="s">
        <v>149</v>
      </c>
      <c r="B7" s="423"/>
      <c r="C7" s="423"/>
      <c r="D7" s="423"/>
      <c r="E7" s="423"/>
      <c r="F7" s="423"/>
      <c r="G7" s="423"/>
      <c r="H7" s="423"/>
      <c r="I7" s="423"/>
    </row>
    <row r="8" spans="1:9" x14ac:dyDescent="0.25">
      <c r="A8" s="419" t="s">
        <v>113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5">
      <c r="A9" s="32" t="s">
        <v>105</v>
      </c>
      <c r="B9" s="132" t="s">
        <v>4</v>
      </c>
      <c r="C9" s="410" t="s">
        <v>106</v>
      </c>
      <c r="D9" s="410"/>
      <c r="E9" s="410"/>
      <c r="F9" s="132" t="s">
        <v>107</v>
      </c>
      <c r="G9" s="33" t="s">
        <v>108</v>
      </c>
      <c r="H9" s="34" t="s">
        <v>109</v>
      </c>
      <c r="I9" s="35" t="s">
        <v>110</v>
      </c>
    </row>
    <row r="10" spans="1:9" x14ac:dyDescent="0.25">
      <c r="A10" s="62" t="s">
        <v>123</v>
      </c>
      <c r="B10" s="133" t="s">
        <v>100</v>
      </c>
      <c r="C10" s="411" t="s">
        <v>122</v>
      </c>
      <c r="D10" s="412"/>
      <c r="E10" s="40" t="s">
        <v>114</v>
      </c>
      <c r="F10" s="133" t="s">
        <v>111</v>
      </c>
      <c r="G10" s="37">
        <v>0.85</v>
      </c>
      <c r="H10" s="41">
        <v>16.13</v>
      </c>
      <c r="I10" s="66">
        <f>G10*H10</f>
        <v>13.710499999999998</v>
      </c>
    </row>
    <row r="11" spans="1:9" x14ac:dyDescent="0.25">
      <c r="A11" s="62" t="s">
        <v>175</v>
      </c>
      <c r="B11" s="133" t="s">
        <v>100</v>
      </c>
      <c r="C11" s="411" t="s">
        <v>145</v>
      </c>
      <c r="D11" s="412"/>
      <c r="E11" s="40" t="s">
        <v>114</v>
      </c>
      <c r="F11" s="133" t="s">
        <v>111</v>
      </c>
      <c r="G11" s="37">
        <v>0.85</v>
      </c>
      <c r="H11" s="41">
        <v>19.12</v>
      </c>
      <c r="I11" s="66">
        <f>H11*G11</f>
        <v>16.251999999999999</v>
      </c>
    </row>
    <row r="12" spans="1:9" x14ac:dyDescent="0.25">
      <c r="A12" s="418" t="s">
        <v>112</v>
      </c>
      <c r="B12" s="418"/>
      <c r="C12" s="418"/>
      <c r="D12" s="418"/>
      <c r="E12" s="418"/>
      <c r="F12" s="418"/>
      <c r="G12" s="418"/>
      <c r="H12" s="418"/>
      <c r="I12" s="43">
        <f>I10+I11</f>
        <v>29.962499999999999</v>
      </c>
    </row>
    <row r="13" spans="1:9" x14ac:dyDescent="0.25">
      <c r="A13" s="130"/>
      <c r="B13" s="130"/>
      <c r="C13" s="130"/>
      <c r="D13" s="130"/>
      <c r="E13" s="130"/>
      <c r="F13" s="130"/>
      <c r="G13" s="130"/>
      <c r="H13" s="130"/>
      <c r="I13" s="43"/>
    </row>
    <row r="14" spans="1:9" x14ac:dyDescent="0.25">
      <c r="A14" s="419" t="s">
        <v>117</v>
      </c>
      <c r="B14" s="419"/>
      <c r="C14" s="419"/>
      <c r="D14" s="419"/>
      <c r="E14" s="419"/>
      <c r="F14" s="419"/>
      <c r="G14" s="419"/>
      <c r="H14" s="419"/>
      <c r="I14" s="419"/>
    </row>
    <row r="15" spans="1:9" x14ac:dyDescent="0.25">
      <c r="A15" s="32" t="s">
        <v>105</v>
      </c>
      <c r="B15" s="132" t="s">
        <v>4</v>
      </c>
      <c r="C15" s="410" t="s">
        <v>106</v>
      </c>
      <c r="D15" s="410"/>
      <c r="E15" s="410"/>
      <c r="F15" s="132" t="s">
        <v>107</v>
      </c>
      <c r="G15" s="33" t="s">
        <v>108</v>
      </c>
      <c r="H15" s="34" t="s">
        <v>109</v>
      </c>
      <c r="I15" s="35" t="s">
        <v>110</v>
      </c>
    </row>
    <row r="16" spans="1:9" x14ac:dyDescent="0.25">
      <c r="A16" s="50" t="s">
        <v>148</v>
      </c>
      <c r="B16" s="36"/>
      <c r="C16" s="413" t="s">
        <v>228</v>
      </c>
      <c r="D16" s="413"/>
      <c r="E16" s="413"/>
      <c r="F16" s="50" t="s">
        <v>15</v>
      </c>
      <c r="G16" s="71">
        <v>1</v>
      </c>
      <c r="H16" s="51">
        <f>'[1]COTAÇÕES '!P9</f>
        <v>55.893333333333338</v>
      </c>
      <c r="I16" s="38">
        <f>H16*G16</f>
        <v>55.893333333333338</v>
      </c>
    </row>
    <row r="17" spans="1:9" x14ac:dyDescent="0.25">
      <c r="A17" s="53"/>
      <c r="B17" s="53"/>
      <c r="C17" s="414"/>
      <c r="D17" s="414"/>
      <c r="E17" s="414"/>
      <c r="F17" s="54"/>
      <c r="G17" s="55"/>
      <c r="H17" s="56"/>
      <c r="I17" s="57"/>
    </row>
    <row r="18" spans="1:9" x14ac:dyDescent="0.25">
      <c r="A18" s="418" t="s">
        <v>115</v>
      </c>
      <c r="B18" s="418"/>
      <c r="C18" s="418"/>
      <c r="D18" s="418"/>
      <c r="E18" s="418"/>
      <c r="F18" s="418"/>
      <c r="G18" s="418"/>
      <c r="H18" s="418"/>
      <c r="I18" s="58">
        <f>SUM(I16:I17)</f>
        <v>55.893333333333338</v>
      </c>
    </row>
    <row r="19" spans="1:9" ht="15" customHeight="1" x14ac:dyDescent="0.25">
      <c r="A19" s="130"/>
      <c r="B19" s="130"/>
      <c r="C19" s="130"/>
      <c r="D19" s="130"/>
      <c r="E19" s="130"/>
      <c r="F19" s="130"/>
      <c r="G19" s="130"/>
      <c r="H19" s="130"/>
      <c r="I19" s="43"/>
    </row>
    <row r="20" spans="1:9" ht="15" customHeight="1" x14ac:dyDescent="0.25">
      <c r="A20" s="130"/>
      <c r="B20" s="130"/>
      <c r="C20" s="130"/>
      <c r="D20" s="130"/>
      <c r="E20" s="130"/>
      <c r="F20" s="130"/>
      <c r="G20" s="130"/>
      <c r="H20" s="130"/>
      <c r="I20" s="43"/>
    </row>
    <row r="21" spans="1:9" ht="15" customHeight="1" x14ac:dyDescent="0.25">
      <c r="A21" s="431" t="s">
        <v>119</v>
      </c>
      <c r="B21" s="431"/>
      <c r="C21" s="431"/>
      <c r="D21" s="431"/>
      <c r="E21" s="431"/>
      <c r="F21" s="431"/>
      <c r="G21" s="431"/>
      <c r="H21" s="431"/>
      <c r="I21" s="431"/>
    </row>
    <row r="22" spans="1:9" ht="15" customHeight="1" x14ac:dyDescent="0.25">
      <c r="A22" s="39"/>
      <c r="B22" s="133"/>
      <c r="C22" s="432" t="s">
        <v>106</v>
      </c>
      <c r="D22" s="432"/>
      <c r="E22" s="432"/>
      <c r="F22" s="133" t="s">
        <v>107</v>
      </c>
      <c r="G22" s="44" t="s">
        <v>108</v>
      </c>
      <c r="H22" s="41" t="s">
        <v>109</v>
      </c>
      <c r="I22" s="42" t="s">
        <v>110</v>
      </c>
    </row>
    <row r="23" spans="1:9" x14ac:dyDescent="0.25">
      <c r="A23" s="45"/>
      <c r="B23" s="45"/>
      <c r="C23" s="415"/>
      <c r="D23" s="416"/>
      <c r="E23" s="417"/>
      <c r="F23" s="46"/>
      <c r="G23" s="46"/>
      <c r="H23" s="47"/>
      <c r="I23" s="48"/>
    </row>
    <row r="24" spans="1:9" x14ac:dyDescent="0.25">
      <c r="A24" s="418" t="s">
        <v>116</v>
      </c>
      <c r="B24" s="418"/>
      <c r="C24" s="418"/>
      <c r="D24" s="418"/>
      <c r="E24" s="418"/>
      <c r="F24" s="418"/>
      <c r="G24" s="418"/>
      <c r="H24" s="418"/>
      <c r="I24" s="49">
        <f>I23</f>
        <v>0</v>
      </c>
    </row>
    <row r="25" spans="1:9" ht="15" customHeight="1" x14ac:dyDescent="0.25">
      <c r="A25" s="433"/>
      <c r="B25" s="434"/>
      <c r="C25" s="434"/>
      <c r="D25" s="434"/>
      <c r="E25" s="434"/>
      <c r="F25" s="434"/>
      <c r="G25" s="434"/>
      <c r="H25" s="434"/>
      <c r="I25" s="435"/>
    </row>
    <row r="26" spans="1:9" ht="15" customHeight="1" x14ac:dyDescent="0.25">
      <c r="A26" s="419" t="s">
        <v>118</v>
      </c>
      <c r="B26" s="419"/>
      <c r="C26" s="419"/>
      <c r="D26" s="419"/>
      <c r="E26" s="419"/>
      <c r="F26" s="419"/>
      <c r="G26" s="419"/>
      <c r="H26" s="419"/>
      <c r="I26" s="419"/>
    </row>
    <row r="27" spans="1:9" ht="15" customHeight="1" x14ac:dyDescent="0.25">
      <c r="A27" s="430" t="s">
        <v>120</v>
      </c>
      <c r="B27" s="430"/>
      <c r="C27" s="430"/>
      <c r="D27" s="430"/>
      <c r="E27" s="430"/>
      <c r="F27" s="430"/>
      <c r="G27" s="430"/>
      <c r="H27" s="430"/>
      <c r="I27" s="59">
        <f>I12</f>
        <v>29.962499999999999</v>
      </c>
    </row>
    <row r="28" spans="1:9" ht="15" customHeight="1" x14ac:dyDescent="0.25">
      <c r="A28" s="430" t="s">
        <v>121</v>
      </c>
      <c r="B28" s="430"/>
      <c r="C28" s="430"/>
      <c r="D28" s="430"/>
      <c r="E28" s="430"/>
      <c r="F28" s="430"/>
      <c r="G28" s="430"/>
      <c r="H28" s="430"/>
      <c r="I28" s="59">
        <f>I18</f>
        <v>55.893333333333338</v>
      </c>
    </row>
    <row r="29" spans="1:9" ht="15" customHeight="1" x14ac:dyDescent="0.25">
      <c r="A29" s="430" t="s">
        <v>124</v>
      </c>
      <c r="B29" s="430"/>
      <c r="C29" s="430"/>
      <c r="D29" s="430"/>
      <c r="E29" s="430"/>
      <c r="F29" s="430"/>
      <c r="G29" s="430"/>
      <c r="H29" s="430"/>
      <c r="I29" s="59">
        <f>I19</f>
        <v>0</v>
      </c>
    </row>
    <row r="30" spans="1:9" ht="15" customHeight="1" x14ac:dyDescent="0.25">
      <c r="A30" s="430" t="s">
        <v>125</v>
      </c>
      <c r="B30" s="430"/>
      <c r="C30" s="430"/>
      <c r="D30" s="430"/>
      <c r="E30" s="430"/>
      <c r="F30" s="430"/>
      <c r="G30" s="430"/>
      <c r="H30" s="430"/>
      <c r="I30" s="64">
        <f>SUM(I27:I28)</f>
        <v>85.855833333333337</v>
      </c>
    </row>
    <row r="35" ht="15" customHeight="1" x14ac:dyDescent="0.25"/>
    <row r="36" ht="15" customHeight="1" x14ac:dyDescent="0.25"/>
  </sheetData>
  <mergeCells count="25">
    <mergeCell ref="A30:H30"/>
    <mergeCell ref="C17:E17"/>
    <mergeCell ref="A18:H18"/>
    <mergeCell ref="A21:I21"/>
    <mergeCell ref="A24:H24"/>
    <mergeCell ref="A25:I25"/>
    <mergeCell ref="C22:E22"/>
    <mergeCell ref="C23:E23"/>
    <mergeCell ref="A26:I26"/>
    <mergeCell ref="A27:H27"/>
    <mergeCell ref="A28:H28"/>
    <mergeCell ref="A29:H29"/>
    <mergeCell ref="C15:E15"/>
    <mergeCell ref="C16:E16"/>
    <mergeCell ref="A8:I8"/>
    <mergeCell ref="A1:H4"/>
    <mergeCell ref="I1:I2"/>
    <mergeCell ref="A5:H6"/>
    <mergeCell ref="I5:I6"/>
    <mergeCell ref="A7:I7"/>
    <mergeCell ref="C9:E9"/>
    <mergeCell ref="C10:D10"/>
    <mergeCell ref="C11:D11"/>
    <mergeCell ref="A12:H12"/>
    <mergeCell ref="A14:I14"/>
  </mergeCells>
  <pageMargins left="0.511811024" right="0.511811024" top="0.78740157499999996" bottom="0.78740157499999996" header="0.31496062000000002" footer="0.31496062000000002"/>
  <pageSetup paperSize="9" scale="8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Normal="100" zoomScaleSheetLayoutView="100" workbookViewId="0">
      <selection activeCell="O17" sqref="O17"/>
    </sheetView>
  </sheetViews>
  <sheetFormatPr defaultRowHeight="15" x14ac:dyDescent="0.25"/>
  <cols>
    <col min="1" max="1" width="12.28515625" style="60" customWidth="1"/>
    <col min="2" max="2" width="10" style="60" bestFit="1" customWidth="1"/>
    <col min="3" max="3" width="9.140625" style="61"/>
    <col min="4" max="4" width="20.5703125" style="61" customWidth="1"/>
    <col min="5" max="5" width="20.140625" style="61" customWidth="1"/>
    <col min="6" max="6" width="5" style="61" bestFit="1" customWidth="1"/>
    <col min="7" max="7" width="8.5703125" style="61" bestFit="1" customWidth="1"/>
    <col min="8" max="8" width="8.42578125" style="61" bestFit="1" customWidth="1"/>
    <col min="9" max="9" width="11" style="61" bestFit="1" customWidth="1"/>
  </cols>
  <sheetData>
    <row r="1" spans="1:9" ht="15" customHeight="1" x14ac:dyDescent="0.25">
      <c r="A1" s="436" t="s">
        <v>102</v>
      </c>
      <c r="B1" s="436"/>
      <c r="C1" s="436"/>
      <c r="D1" s="436"/>
      <c r="E1" s="436"/>
      <c r="F1" s="436"/>
      <c r="G1" s="436"/>
      <c r="H1" s="436"/>
      <c r="I1" s="420" t="s">
        <v>103</v>
      </c>
    </row>
    <row r="2" spans="1:9" ht="15" customHeight="1" x14ac:dyDescent="0.25">
      <c r="A2" s="436"/>
      <c r="B2" s="436"/>
      <c r="C2" s="436"/>
      <c r="D2" s="436"/>
      <c r="E2" s="436"/>
      <c r="F2" s="436"/>
      <c r="G2" s="436"/>
      <c r="H2" s="436"/>
      <c r="I2" s="420"/>
    </row>
    <row r="3" spans="1:9" ht="15" customHeight="1" x14ac:dyDescent="0.25">
      <c r="A3" s="436"/>
      <c r="B3" s="436"/>
      <c r="C3" s="436"/>
      <c r="D3" s="436"/>
      <c r="E3" s="436"/>
      <c r="F3" s="436"/>
      <c r="G3" s="436"/>
      <c r="H3" s="436"/>
      <c r="I3" s="31">
        <v>44318</v>
      </c>
    </row>
    <row r="4" spans="1:9" ht="15" customHeight="1" x14ac:dyDescent="0.25">
      <c r="A4" s="436"/>
      <c r="B4" s="436"/>
      <c r="C4" s="436"/>
      <c r="D4" s="436"/>
      <c r="E4" s="436"/>
      <c r="F4" s="436"/>
      <c r="G4" s="436"/>
      <c r="H4" s="436"/>
      <c r="I4" s="134" t="s">
        <v>153</v>
      </c>
    </row>
    <row r="5" spans="1:9" ht="15" customHeight="1" x14ac:dyDescent="0.25">
      <c r="A5" s="421" t="s">
        <v>252</v>
      </c>
      <c r="B5" s="421"/>
      <c r="C5" s="421"/>
      <c r="D5" s="421"/>
      <c r="E5" s="421"/>
      <c r="F5" s="421"/>
      <c r="G5" s="421"/>
      <c r="H5" s="421"/>
      <c r="I5" s="422" t="s">
        <v>144</v>
      </c>
    </row>
    <row r="6" spans="1:9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ht="15" customHeight="1" x14ac:dyDescent="0.25">
      <c r="A7" s="423" t="s">
        <v>149</v>
      </c>
      <c r="B7" s="423"/>
      <c r="C7" s="423"/>
      <c r="D7" s="423"/>
      <c r="E7" s="423"/>
      <c r="F7" s="423"/>
      <c r="G7" s="423"/>
      <c r="H7" s="423"/>
      <c r="I7" s="423"/>
    </row>
    <row r="8" spans="1:9" x14ac:dyDescent="0.25">
      <c r="A8" s="419" t="s">
        <v>113</v>
      </c>
      <c r="B8" s="419"/>
      <c r="C8" s="419"/>
      <c r="D8" s="419"/>
      <c r="E8" s="419"/>
      <c r="F8" s="419"/>
      <c r="G8" s="419"/>
      <c r="H8" s="419"/>
      <c r="I8" s="419"/>
    </row>
    <row r="9" spans="1:9" x14ac:dyDescent="0.25">
      <c r="A9" s="32" t="s">
        <v>105</v>
      </c>
      <c r="B9" s="132" t="s">
        <v>4</v>
      </c>
      <c r="C9" s="410" t="s">
        <v>106</v>
      </c>
      <c r="D9" s="410"/>
      <c r="E9" s="410"/>
      <c r="F9" s="132" t="s">
        <v>107</v>
      </c>
      <c r="G9" s="33" t="s">
        <v>108</v>
      </c>
      <c r="H9" s="34" t="s">
        <v>109</v>
      </c>
      <c r="I9" s="35" t="s">
        <v>110</v>
      </c>
    </row>
    <row r="10" spans="1:9" ht="39.75" customHeight="1" x14ac:dyDescent="0.25">
      <c r="A10" s="62" t="s">
        <v>123</v>
      </c>
      <c r="B10" s="133" t="s">
        <v>100</v>
      </c>
      <c r="C10" s="411" t="s">
        <v>122</v>
      </c>
      <c r="D10" s="412"/>
      <c r="E10" s="40" t="s">
        <v>114</v>
      </c>
      <c r="F10" s="133" t="s">
        <v>111</v>
      </c>
      <c r="G10" s="37">
        <v>0.85</v>
      </c>
      <c r="H10" s="41">
        <v>16.13</v>
      </c>
      <c r="I10" s="66">
        <f>G10*H10</f>
        <v>13.710499999999998</v>
      </c>
    </row>
    <row r="11" spans="1:9" x14ac:dyDescent="0.25">
      <c r="A11" s="62" t="s">
        <v>175</v>
      </c>
      <c r="B11" s="133" t="s">
        <v>100</v>
      </c>
      <c r="C11" s="411" t="s">
        <v>145</v>
      </c>
      <c r="D11" s="412"/>
      <c r="E11" s="40" t="s">
        <v>114</v>
      </c>
      <c r="F11" s="133" t="s">
        <v>111</v>
      </c>
      <c r="G11" s="37">
        <v>0.85</v>
      </c>
      <c r="H11" s="41">
        <v>19.12</v>
      </c>
      <c r="I11" s="66">
        <f>H11*G11</f>
        <v>16.251999999999999</v>
      </c>
    </row>
    <row r="12" spans="1:9" x14ac:dyDescent="0.25">
      <c r="A12" s="418" t="s">
        <v>112</v>
      </c>
      <c r="B12" s="418"/>
      <c r="C12" s="418"/>
      <c r="D12" s="418"/>
      <c r="E12" s="418"/>
      <c r="F12" s="418"/>
      <c r="G12" s="418"/>
      <c r="H12" s="418"/>
      <c r="I12" s="43">
        <f>I10+I11</f>
        <v>29.962499999999999</v>
      </c>
    </row>
    <row r="13" spans="1:9" x14ac:dyDescent="0.25">
      <c r="A13" s="130"/>
      <c r="B13" s="130"/>
      <c r="C13" s="130"/>
      <c r="D13" s="130"/>
      <c r="E13" s="130"/>
      <c r="F13" s="130"/>
      <c r="G13" s="130"/>
      <c r="H13" s="130"/>
      <c r="I13" s="43"/>
    </row>
    <row r="14" spans="1:9" x14ac:dyDescent="0.25">
      <c r="A14" s="419" t="s">
        <v>117</v>
      </c>
      <c r="B14" s="419"/>
      <c r="C14" s="419"/>
      <c r="D14" s="419"/>
      <c r="E14" s="419"/>
      <c r="F14" s="419"/>
      <c r="G14" s="419"/>
      <c r="H14" s="419"/>
      <c r="I14" s="419"/>
    </row>
    <row r="15" spans="1:9" x14ac:dyDescent="0.25">
      <c r="A15" s="32" t="s">
        <v>105</v>
      </c>
      <c r="B15" s="132" t="s">
        <v>4</v>
      </c>
      <c r="C15" s="410" t="s">
        <v>106</v>
      </c>
      <c r="D15" s="410"/>
      <c r="E15" s="410"/>
      <c r="F15" s="132" t="s">
        <v>107</v>
      </c>
      <c r="G15" s="33" t="s">
        <v>108</v>
      </c>
      <c r="H15" s="34" t="s">
        <v>109</v>
      </c>
      <c r="I15" s="35" t="s">
        <v>110</v>
      </c>
    </row>
    <row r="16" spans="1:9" x14ac:dyDescent="0.25">
      <c r="A16" s="50" t="s">
        <v>172</v>
      </c>
      <c r="B16" s="36"/>
      <c r="C16" s="413" t="s">
        <v>231</v>
      </c>
      <c r="D16" s="413"/>
      <c r="E16" s="413"/>
      <c r="F16" s="50" t="s">
        <v>15</v>
      </c>
      <c r="G16" s="71">
        <v>1</v>
      </c>
      <c r="H16" s="51">
        <f>'[1]COTAÇÕES '!P10</f>
        <v>43.133333333333333</v>
      </c>
      <c r="I16" s="38">
        <f>H16*G16</f>
        <v>43.133333333333333</v>
      </c>
    </row>
    <row r="17" spans="1:9" ht="15" customHeight="1" x14ac:dyDescent="0.25">
      <c r="A17" s="53"/>
      <c r="B17" s="53"/>
      <c r="C17" s="414"/>
      <c r="D17" s="414"/>
      <c r="E17" s="414"/>
      <c r="F17" s="54"/>
      <c r="G17" s="55"/>
      <c r="H17" s="56"/>
      <c r="I17" s="57"/>
    </row>
    <row r="18" spans="1:9" ht="15" customHeight="1" x14ac:dyDescent="0.25">
      <c r="A18" s="418" t="s">
        <v>115</v>
      </c>
      <c r="B18" s="418"/>
      <c r="C18" s="418"/>
      <c r="D18" s="418"/>
      <c r="E18" s="418"/>
      <c r="F18" s="418"/>
      <c r="G18" s="418"/>
      <c r="H18" s="418"/>
      <c r="I18" s="58">
        <f>SUM(I16:I17)</f>
        <v>43.133333333333333</v>
      </c>
    </row>
    <row r="19" spans="1:9" ht="15" customHeight="1" x14ac:dyDescent="0.25">
      <c r="A19" s="130"/>
      <c r="B19" s="130"/>
      <c r="C19" s="130"/>
      <c r="D19" s="130"/>
      <c r="E19" s="130"/>
      <c r="F19" s="130"/>
      <c r="G19" s="130"/>
      <c r="H19" s="130"/>
      <c r="I19" s="43"/>
    </row>
    <row r="20" spans="1:9" x14ac:dyDescent="0.25">
      <c r="A20" s="130"/>
      <c r="B20" s="130"/>
      <c r="C20" s="130"/>
      <c r="D20" s="130"/>
      <c r="E20" s="130"/>
      <c r="F20" s="130"/>
      <c r="G20" s="130"/>
      <c r="H20" s="130"/>
      <c r="I20" s="43"/>
    </row>
    <row r="21" spans="1:9" x14ac:dyDescent="0.25">
      <c r="A21" s="431" t="s">
        <v>119</v>
      </c>
      <c r="B21" s="431"/>
      <c r="C21" s="431"/>
      <c r="D21" s="431"/>
      <c r="E21" s="431"/>
      <c r="F21" s="431"/>
      <c r="G21" s="431"/>
      <c r="H21" s="431"/>
      <c r="I21" s="431"/>
    </row>
    <row r="22" spans="1:9" x14ac:dyDescent="0.25">
      <c r="A22" s="39"/>
      <c r="B22" s="133"/>
      <c r="C22" s="432" t="s">
        <v>106</v>
      </c>
      <c r="D22" s="432"/>
      <c r="E22" s="432"/>
      <c r="F22" s="133" t="s">
        <v>107</v>
      </c>
      <c r="G22" s="44" t="s">
        <v>108</v>
      </c>
      <c r="H22" s="41" t="s">
        <v>109</v>
      </c>
      <c r="I22" s="42" t="s">
        <v>110</v>
      </c>
    </row>
    <row r="23" spans="1:9" x14ac:dyDescent="0.25">
      <c r="A23" s="45"/>
      <c r="B23" s="45"/>
      <c r="C23" s="415"/>
      <c r="D23" s="416"/>
      <c r="E23" s="417"/>
      <c r="F23" s="46"/>
      <c r="G23" s="46"/>
      <c r="H23" s="47"/>
      <c r="I23" s="48"/>
    </row>
    <row r="24" spans="1:9" ht="15" customHeight="1" x14ac:dyDescent="0.25">
      <c r="A24" s="418" t="s">
        <v>116</v>
      </c>
      <c r="B24" s="418"/>
      <c r="C24" s="418"/>
      <c r="D24" s="418"/>
      <c r="E24" s="418"/>
      <c r="F24" s="418"/>
      <c r="G24" s="418"/>
      <c r="H24" s="418"/>
      <c r="I24" s="49">
        <f>I23</f>
        <v>0</v>
      </c>
    </row>
    <row r="25" spans="1:9" x14ac:dyDescent="0.25">
      <c r="A25" s="433"/>
      <c r="B25" s="434"/>
      <c r="C25" s="434"/>
      <c r="D25" s="434"/>
      <c r="E25" s="434"/>
      <c r="F25" s="434"/>
      <c r="G25" s="434"/>
      <c r="H25" s="434"/>
      <c r="I25" s="435"/>
    </row>
    <row r="26" spans="1:9" x14ac:dyDescent="0.25">
      <c r="A26" s="419" t="s">
        <v>118</v>
      </c>
      <c r="B26" s="419"/>
      <c r="C26" s="419"/>
      <c r="D26" s="419"/>
      <c r="E26" s="419"/>
      <c r="F26" s="419"/>
      <c r="G26" s="419"/>
      <c r="H26" s="419"/>
      <c r="I26" s="419"/>
    </row>
    <row r="27" spans="1:9" x14ac:dyDescent="0.25">
      <c r="A27" s="430" t="s">
        <v>120</v>
      </c>
      <c r="B27" s="430"/>
      <c r="C27" s="430"/>
      <c r="D27" s="430"/>
      <c r="E27" s="430"/>
      <c r="F27" s="430"/>
      <c r="G27" s="430"/>
      <c r="H27" s="430"/>
      <c r="I27" s="59">
        <f>I12</f>
        <v>29.962499999999999</v>
      </c>
    </row>
    <row r="28" spans="1:9" x14ac:dyDescent="0.25">
      <c r="A28" s="430" t="s">
        <v>121</v>
      </c>
      <c r="B28" s="430"/>
      <c r="C28" s="430"/>
      <c r="D28" s="430"/>
      <c r="E28" s="430"/>
      <c r="F28" s="430"/>
      <c r="G28" s="430"/>
      <c r="H28" s="430"/>
      <c r="I28" s="59">
        <f>I18</f>
        <v>43.133333333333333</v>
      </c>
    </row>
    <row r="29" spans="1:9" x14ac:dyDescent="0.25">
      <c r="A29" s="430" t="s">
        <v>124</v>
      </c>
      <c r="B29" s="430"/>
      <c r="C29" s="430"/>
      <c r="D29" s="430"/>
      <c r="E29" s="430"/>
      <c r="F29" s="430"/>
      <c r="G29" s="430"/>
      <c r="H29" s="430"/>
      <c r="I29" s="59">
        <f>I19</f>
        <v>0</v>
      </c>
    </row>
    <row r="30" spans="1:9" x14ac:dyDescent="0.25">
      <c r="A30" s="430" t="s">
        <v>125</v>
      </c>
      <c r="B30" s="430"/>
      <c r="C30" s="430"/>
      <c r="D30" s="430"/>
      <c r="E30" s="430"/>
      <c r="F30" s="430"/>
      <c r="G30" s="430"/>
      <c r="H30" s="430"/>
      <c r="I30" s="64">
        <f>SUM(I27:I28)</f>
        <v>73.095833333333331</v>
      </c>
    </row>
  </sheetData>
  <mergeCells count="25">
    <mergeCell ref="A30:H30"/>
    <mergeCell ref="C16:E16"/>
    <mergeCell ref="C17:E17"/>
    <mergeCell ref="A27:H27"/>
    <mergeCell ref="A18:H18"/>
    <mergeCell ref="A21:I21"/>
    <mergeCell ref="C22:E22"/>
    <mergeCell ref="C23:E23"/>
    <mergeCell ref="A24:H24"/>
    <mergeCell ref="A25:I25"/>
    <mergeCell ref="A26:I26"/>
    <mergeCell ref="A28:H28"/>
    <mergeCell ref="A29:H29"/>
    <mergeCell ref="A1:H4"/>
    <mergeCell ref="I1:I2"/>
    <mergeCell ref="A5:H6"/>
    <mergeCell ref="I5:I6"/>
    <mergeCell ref="A7:I7"/>
    <mergeCell ref="A14:I14"/>
    <mergeCell ref="C15:E15"/>
    <mergeCell ref="A8:I8"/>
    <mergeCell ref="C9:E9"/>
    <mergeCell ref="C10:D10"/>
    <mergeCell ref="C11:D11"/>
    <mergeCell ref="A12:H12"/>
  </mergeCells>
  <pageMargins left="0.511811024" right="0.511811024" top="0.78740157499999996" bottom="0.78740157499999996" header="0.31496062000000002" footer="0.31496062000000002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="115" zoomScaleNormal="100" zoomScaleSheetLayoutView="115" workbookViewId="0">
      <selection activeCell="I1" sqref="I1:I2"/>
    </sheetView>
  </sheetViews>
  <sheetFormatPr defaultRowHeight="15" x14ac:dyDescent="0.25"/>
  <cols>
    <col min="1" max="1" width="12.28515625" style="60" customWidth="1"/>
    <col min="2" max="2" width="10" style="60" bestFit="1" customWidth="1"/>
    <col min="3" max="3" width="9.140625" style="61"/>
    <col min="4" max="4" width="33.85546875" style="61" customWidth="1"/>
    <col min="5" max="5" width="20.140625" style="61" customWidth="1"/>
    <col min="6" max="6" width="7.7109375" style="61" customWidth="1"/>
    <col min="7" max="7" width="8.5703125" style="61" bestFit="1" customWidth="1"/>
    <col min="8" max="8" width="12.42578125" style="61" customWidth="1"/>
    <col min="9" max="9" width="16.140625" style="61" customWidth="1"/>
  </cols>
  <sheetData>
    <row r="1" spans="1:9" ht="15" customHeight="1" x14ac:dyDescent="0.25">
      <c r="A1" s="436" t="s">
        <v>102</v>
      </c>
      <c r="B1" s="436"/>
      <c r="C1" s="436"/>
      <c r="D1" s="436"/>
      <c r="E1" s="436"/>
      <c r="F1" s="436"/>
      <c r="G1" s="436"/>
      <c r="H1" s="436"/>
      <c r="I1" s="420" t="s">
        <v>103</v>
      </c>
    </row>
    <row r="2" spans="1:9" ht="15" customHeight="1" x14ac:dyDescent="0.25">
      <c r="A2" s="436"/>
      <c r="B2" s="436"/>
      <c r="C2" s="436"/>
      <c r="D2" s="436"/>
      <c r="E2" s="436"/>
      <c r="F2" s="436"/>
      <c r="G2" s="436"/>
      <c r="H2" s="436"/>
      <c r="I2" s="420"/>
    </row>
    <row r="3" spans="1:9" ht="15" customHeight="1" x14ac:dyDescent="0.25">
      <c r="A3" s="436"/>
      <c r="B3" s="436"/>
      <c r="C3" s="436"/>
      <c r="D3" s="436"/>
      <c r="E3" s="436"/>
      <c r="F3" s="436"/>
      <c r="G3" s="436"/>
      <c r="H3" s="436"/>
      <c r="I3" s="31">
        <v>44318</v>
      </c>
    </row>
    <row r="4" spans="1:9" ht="15" customHeight="1" x14ac:dyDescent="0.25">
      <c r="A4" s="436"/>
      <c r="B4" s="436"/>
      <c r="C4" s="436"/>
      <c r="D4" s="436"/>
      <c r="E4" s="436"/>
      <c r="F4" s="436"/>
      <c r="G4" s="436"/>
      <c r="H4" s="436"/>
      <c r="I4" s="134" t="s">
        <v>154</v>
      </c>
    </row>
    <row r="5" spans="1:9" ht="15" customHeight="1" x14ac:dyDescent="0.25">
      <c r="A5" s="421" t="s">
        <v>179</v>
      </c>
      <c r="B5" s="421"/>
      <c r="C5" s="421"/>
      <c r="D5" s="421"/>
      <c r="E5" s="421"/>
      <c r="F5" s="421"/>
      <c r="G5" s="421"/>
      <c r="H5" s="421"/>
      <c r="I5" s="422" t="s">
        <v>144</v>
      </c>
    </row>
    <row r="6" spans="1:9" x14ac:dyDescent="0.25">
      <c r="A6" s="421"/>
      <c r="B6" s="421"/>
      <c r="C6" s="421"/>
      <c r="D6" s="421"/>
      <c r="E6" s="421"/>
      <c r="F6" s="421"/>
      <c r="G6" s="421"/>
      <c r="H6" s="421"/>
      <c r="I6" s="422"/>
    </row>
    <row r="7" spans="1:9" ht="15" customHeight="1" x14ac:dyDescent="0.25">
      <c r="A7" s="419" t="s">
        <v>176</v>
      </c>
      <c r="B7" s="419"/>
      <c r="C7" s="419"/>
      <c r="D7" s="419"/>
      <c r="E7" s="419"/>
      <c r="F7" s="419"/>
      <c r="G7" s="419"/>
      <c r="H7" s="419"/>
      <c r="I7" s="419"/>
    </row>
    <row r="8" spans="1:9" x14ac:dyDescent="0.25">
      <c r="A8" s="32" t="s">
        <v>105</v>
      </c>
      <c r="B8" s="132" t="s">
        <v>4</v>
      </c>
      <c r="C8" s="410" t="s">
        <v>106</v>
      </c>
      <c r="D8" s="410"/>
      <c r="E8" s="410"/>
      <c r="F8" s="132" t="s">
        <v>107</v>
      </c>
      <c r="G8" s="33" t="s">
        <v>108</v>
      </c>
      <c r="H8" s="34" t="s">
        <v>109</v>
      </c>
      <c r="I8" s="35" t="s">
        <v>110</v>
      </c>
    </row>
    <row r="9" spans="1:9" x14ac:dyDescent="0.25">
      <c r="A9" s="62"/>
      <c r="B9" s="62"/>
      <c r="C9" s="437"/>
      <c r="D9" s="438"/>
      <c r="E9" s="40"/>
      <c r="F9" s="133"/>
      <c r="G9" s="37"/>
      <c r="H9" s="41"/>
      <c r="I9" s="66"/>
    </row>
    <row r="10" spans="1:9" x14ac:dyDescent="0.25">
      <c r="A10" s="62"/>
      <c r="B10" s="62"/>
      <c r="C10" s="411"/>
      <c r="D10" s="412"/>
      <c r="E10" s="40"/>
      <c r="F10" s="133"/>
      <c r="G10" s="37"/>
      <c r="H10" s="41"/>
      <c r="I10" s="66"/>
    </row>
    <row r="11" spans="1:9" x14ac:dyDescent="0.25">
      <c r="A11" s="418" t="s">
        <v>112</v>
      </c>
      <c r="B11" s="418"/>
      <c r="C11" s="418"/>
      <c r="D11" s="418"/>
      <c r="E11" s="418"/>
      <c r="F11" s="418"/>
      <c r="G11" s="418"/>
      <c r="H11" s="418"/>
      <c r="I11" s="43">
        <f>I9+I10</f>
        <v>0</v>
      </c>
    </row>
    <row r="12" spans="1:9" x14ac:dyDescent="0.25">
      <c r="A12" s="130"/>
      <c r="B12" s="130"/>
      <c r="C12" s="130"/>
      <c r="D12" s="130"/>
      <c r="E12" s="130"/>
      <c r="F12" s="130"/>
      <c r="G12" s="130"/>
      <c r="H12" s="130"/>
      <c r="I12" s="43"/>
    </row>
    <row r="13" spans="1:9" x14ac:dyDescent="0.25">
      <c r="A13" s="419" t="s">
        <v>117</v>
      </c>
      <c r="B13" s="419"/>
      <c r="C13" s="419"/>
      <c r="D13" s="419"/>
      <c r="E13" s="419"/>
      <c r="F13" s="419"/>
      <c r="G13" s="419"/>
      <c r="H13" s="419"/>
      <c r="I13" s="419"/>
    </row>
    <row r="14" spans="1:9" x14ac:dyDescent="0.25">
      <c r="A14" s="32" t="s">
        <v>105</v>
      </c>
      <c r="B14" s="132" t="s">
        <v>4</v>
      </c>
      <c r="C14" s="410" t="s">
        <v>106</v>
      </c>
      <c r="D14" s="410"/>
      <c r="E14" s="410"/>
      <c r="F14" s="132" t="s">
        <v>107</v>
      </c>
      <c r="G14" s="33" t="s">
        <v>108</v>
      </c>
      <c r="H14" s="34" t="s">
        <v>109</v>
      </c>
      <c r="I14" s="35" t="s">
        <v>110</v>
      </c>
    </row>
    <row r="15" spans="1:9" x14ac:dyDescent="0.25">
      <c r="A15" s="50" t="s">
        <v>174</v>
      </c>
      <c r="B15" s="36"/>
      <c r="C15" s="413" t="s">
        <v>177</v>
      </c>
      <c r="D15" s="413"/>
      <c r="E15" s="413"/>
      <c r="F15" s="50" t="s">
        <v>107</v>
      </c>
      <c r="G15" s="69">
        <v>1</v>
      </c>
      <c r="H15" s="51">
        <f>[2]COTAÇÕES!P14</f>
        <v>2880.6666666666665</v>
      </c>
      <c r="I15" s="38">
        <f>H15*G15</f>
        <v>2880.6666666666665</v>
      </c>
    </row>
    <row r="16" spans="1:9" ht="15" customHeight="1" x14ac:dyDescent="0.25">
      <c r="A16" s="50" t="s">
        <v>180</v>
      </c>
      <c r="B16" s="36" t="s">
        <v>146</v>
      </c>
      <c r="C16" s="439" t="s">
        <v>181</v>
      </c>
      <c r="D16" s="440"/>
      <c r="E16" s="441"/>
      <c r="F16" s="50" t="s">
        <v>107</v>
      </c>
      <c r="G16" s="69">
        <v>1</v>
      </c>
      <c r="H16" s="51">
        <v>2007.36</v>
      </c>
      <c r="I16" s="38">
        <f>G16*H16</f>
        <v>2007.36</v>
      </c>
    </row>
    <row r="17" spans="1:9" ht="15" customHeight="1" x14ac:dyDescent="0.25">
      <c r="A17" s="418" t="s">
        <v>115</v>
      </c>
      <c r="B17" s="418"/>
      <c r="C17" s="418"/>
      <c r="D17" s="418"/>
      <c r="E17" s="418"/>
      <c r="F17" s="418"/>
      <c r="G17" s="418"/>
      <c r="H17" s="418"/>
      <c r="I17" s="58">
        <f>SUM(I15:I16)</f>
        <v>4888.0266666666666</v>
      </c>
    </row>
    <row r="18" spans="1:9" ht="15" customHeight="1" x14ac:dyDescent="0.25">
      <c r="A18" s="130"/>
      <c r="B18" s="130"/>
      <c r="C18" s="130"/>
      <c r="D18" s="130"/>
      <c r="E18" s="130"/>
      <c r="F18" s="130"/>
      <c r="G18" s="130"/>
      <c r="H18" s="130"/>
      <c r="I18" s="43"/>
    </row>
    <row r="19" spans="1:9" ht="15" customHeight="1" x14ac:dyDescent="0.25">
      <c r="A19" s="130"/>
      <c r="B19" s="130"/>
      <c r="C19" s="130"/>
      <c r="D19" s="130"/>
      <c r="E19" s="130"/>
      <c r="F19" s="130"/>
      <c r="G19" s="130"/>
      <c r="H19" s="130"/>
      <c r="I19" s="43"/>
    </row>
    <row r="20" spans="1:9" x14ac:dyDescent="0.25">
      <c r="A20" s="431" t="s">
        <v>119</v>
      </c>
      <c r="B20" s="431"/>
      <c r="C20" s="431"/>
      <c r="D20" s="431"/>
      <c r="E20" s="431"/>
      <c r="F20" s="431"/>
      <c r="G20" s="431"/>
      <c r="H20" s="431"/>
      <c r="I20" s="431"/>
    </row>
    <row r="21" spans="1:9" x14ac:dyDescent="0.25">
      <c r="A21" s="39"/>
      <c r="B21" s="133"/>
      <c r="C21" s="432" t="s">
        <v>106</v>
      </c>
      <c r="D21" s="432"/>
      <c r="E21" s="432"/>
      <c r="F21" s="133" t="s">
        <v>107</v>
      </c>
      <c r="G21" s="44" t="s">
        <v>108</v>
      </c>
      <c r="H21" s="41" t="s">
        <v>109</v>
      </c>
      <c r="I21" s="42" t="s">
        <v>110</v>
      </c>
    </row>
    <row r="22" spans="1:9" x14ac:dyDescent="0.25">
      <c r="A22" s="45"/>
      <c r="B22" s="45"/>
      <c r="C22" s="415"/>
      <c r="D22" s="416"/>
      <c r="E22" s="417"/>
      <c r="F22" s="46"/>
      <c r="G22" s="46"/>
      <c r="H22" s="47"/>
      <c r="I22" s="48"/>
    </row>
    <row r="23" spans="1:9" x14ac:dyDescent="0.25">
      <c r="A23" s="418" t="s">
        <v>116</v>
      </c>
      <c r="B23" s="418"/>
      <c r="C23" s="418"/>
      <c r="D23" s="418"/>
      <c r="E23" s="418"/>
      <c r="F23" s="418"/>
      <c r="G23" s="418"/>
      <c r="H23" s="418"/>
      <c r="I23" s="49">
        <f>I22</f>
        <v>0</v>
      </c>
    </row>
    <row r="24" spans="1:9" x14ac:dyDescent="0.25">
      <c r="A24" s="433"/>
      <c r="B24" s="434"/>
      <c r="C24" s="434"/>
      <c r="D24" s="434"/>
      <c r="E24" s="434"/>
      <c r="F24" s="434"/>
      <c r="G24" s="434"/>
      <c r="H24" s="434"/>
      <c r="I24" s="435"/>
    </row>
    <row r="25" spans="1:9" ht="15" customHeight="1" x14ac:dyDescent="0.25">
      <c r="A25" s="419" t="s">
        <v>118</v>
      </c>
      <c r="B25" s="419"/>
      <c r="C25" s="419"/>
      <c r="D25" s="419"/>
      <c r="E25" s="419"/>
      <c r="F25" s="419"/>
      <c r="G25" s="419"/>
      <c r="H25" s="419"/>
      <c r="I25" s="419"/>
    </row>
    <row r="26" spans="1:9" x14ac:dyDescent="0.25">
      <c r="A26" s="430" t="s">
        <v>120</v>
      </c>
      <c r="B26" s="430"/>
      <c r="C26" s="430"/>
      <c r="D26" s="430"/>
      <c r="E26" s="430"/>
      <c r="F26" s="430"/>
      <c r="G26" s="430"/>
      <c r="H26" s="430"/>
      <c r="I26" s="59">
        <f>I11</f>
        <v>0</v>
      </c>
    </row>
    <row r="27" spans="1:9" x14ac:dyDescent="0.25">
      <c r="A27" s="430" t="s">
        <v>121</v>
      </c>
      <c r="B27" s="430"/>
      <c r="C27" s="430"/>
      <c r="D27" s="430"/>
      <c r="E27" s="430"/>
      <c r="F27" s="430"/>
      <c r="G27" s="430"/>
      <c r="H27" s="430"/>
      <c r="I27" s="59">
        <f>I17</f>
        <v>4888.0266666666666</v>
      </c>
    </row>
    <row r="28" spans="1:9" x14ac:dyDescent="0.25">
      <c r="A28" s="430" t="s">
        <v>124</v>
      </c>
      <c r="B28" s="430"/>
      <c r="C28" s="430"/>
      <c r="D28" s="430"/>
      <c r="E28" s="430"/>
      <c r="F28" s="430"/>
      <c r="G28" s="430"/>
      <c r="H28" s="430"/>
      <c r="I28" s="59">
        <f>I18</f>
        <v>0</v>
      </c>
    </row>
    <row r="29" spans="1:9" x14ac:dyDescent="0.25">
      <c r="A29" s="430" t="s">
        <v>125</v>
      </c>
      <c r="B29" s="430"/>
      <c r="C29" s="430"/>
      <c r="D29" s="430"/>
      <c r="E29" s="430"/>
      <c r="F29" s="430"/>
      <c r="G29" s="430"/>
      <c r="H29" s="430"/>
      <c r="I29" s="64">
        <f>SUM(I27:I27)</f>
        <v>4888.0266666666666</v>
      </c>
    </row>
  </sheetData>
  <mergeCells count="24">
    <mergeCell ref="A29:H29"/>
    <mergeCell ref="C10:D10"/>
    <mergeCell ref="C15:E15"/>
    <mergeCell ref="C16:E16"/>
    <mergeCell ref="A27:H27"/>
    <mergeCell ref="A25:I25"/>
    <mergeCell ref="A26:H26"/>
    <mergeCell ref="A28:H28"/>
    <mergeCell ref="C9:D9"/>
    <mergeCell ref="A11:H11"/>
    <mergeCell ref="A13:I13"/>
    <mergeCell ref="C14:E14"/>
    <mergeCell ref="A24:I24"/>
    <mergeCell ref="A17:H17"/>
    <mergeCell ref="A20:I20"/>
    <mergeCell ref="C21:E21"/>
    <mergeCell ref="C22:E22"/>
    <mergeCell ref="A23:H23"/>
    <mergeCell ref="C8:E8"/>
    <mergeCell ref="A1:H4"/>
    <mergeCell ref="I1:I2"/>
    <mergeCell ref="A5:H6"/>
    <mergeCell ref="I5:I6"/>
    <mergeCell ref="A7:I7"/>
  </mergeCells>
  <pageMargins left="0.511811024" right="0.511811024" top="0.78740157499999996" bottom="0.78740157499999996" header="0.31496062000000002" footer="0.31496062000000002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9</vt:i4>
      </vt:variant>
    </vt:vector>
  </HeadingPairs>
  <TitlesOfParts>
    <vt:vector size="27" baseType="lpstr">
      <vt:lpstr>PLANILHA ORÇAMENTÁRIA</vt:lpstr>
      <vt:lpstr>COMPOSIÇÕES</vt:lpstr>
      <vt:lpstr>LS</vt:lpstr>
      <vt:lpstr>MC</vt:lpstr>
      <vt:lpstr>CRONOGRAMA</vt:lpstr>
      <vt:lpstr>COMP-01</vt:lpstr>
      <vt:lpstr>COMP-06</vt:lpstr>
      <vt:lpstr>COMP-07</vt:lpstr>
      <vt:lpstr>COMP-08</vt:lpstr>
      <vt:lpstr>COMP-09</vt:lpstr>
      <vt:lpstr>COMP-10</vt:lpstr>
      <vt:lpstr>COMP-11</vt:lpstr>
      <vt:lpstr>COMP-12</vt:lpstr>
      <vt:lpstr>COMP-14</vt:lpstr>
      <vt:lpstr>COMP-15</vt:lpstr>
      <vt:lpstr>COMP-16</vt:lpstr>
      <vt:lpstr>COMP-17</vt:lpstr>
      <vt:lpstr>COTAÇÕES </vt:lpstr>
      <vt:lpstr>COMPOSIÇÕES!Print_Area</vt:lpstr>
      <vt:lpstr>'COTAÇÕES '!Print_Area</vt:lpstr>
      <vt:lpstr>CRONOGRAMA!Print_Area</vt:lpstr>
      <vt:lpstr>LS!Print_Area</vt:lpstr>
      <vt:lpstr>MC!Print_Area</vt:lpstr>
      <vt:lpstr>'PLANILHA ORÇAMENTÁRIA'!Print_Area</vt:lpstr>
      <vt:lpstr>CRONOGRAMA!Print_Titles</vt:lpstr>
      <vt:lpstr>MC!Print_Titles</vt:lpstr>
      <vt:lpstr>'PLANILHA ORÇAMENTÁRIA'!Print_Titles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thais.baptista</dc:creator>
  <cp:lastModifiedBy>Alencar Lopes</cp:lastModifiedBy>
  <cp:lastPrinted>2025-09-15T16:23:04Z</cp:lastPrinted>
  <dcterms:created xsi:type="dcterms:W3CDTF">2021-04-14T10:19:50Z</dcterms:created>
  <dcterms:modified xsi:type="dcterms:W3CDTF">2025-09-15T16:23:14Z</dcterms:modified>
</cp:coreProperties>
</file>